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copate20.sharepoint.com/sites/ServeiCicledel'Aigua/Documents compartits/ALTRES/WEB/2025/INSTAL·LACIONS/EXCELS/CCBE/"/>
    </mc:Choice>
  </mc:AlternateContent>
  <xr:revisionPtr revIDLastSave="6" documentId="13_ncr:1_{D08AE49D-1DA3-4B38-8797-CA24A2AAF9D6}" xr6:coauthVersionLast="47" xr6:coauthVersionMax="47" xr10:uidLastSave="{FB6443EA-B559-486F-80EE-B263C1DF2143}"/>
  <bookViews>
    <workbookView xWindow="38280" yWindow="-120" windowWidth="29040" windowHeight="15720" xr2:uid="{00000000-000D-0000-FFFF-FFFF00000000}"/>
  </bookViews>
  <sheets>
    <sheet name="Tortosa" sheetId="1" r:id="rId1"/>
    <sheet name="Full1" sheetId="7821" r:id="rId2"/>
    <sheet name="Full2" sheetId="7822" r:id="rId3"/>
    <sheet name="Gràfiques" sheetId="2" r:id="rId4"/>
    <sheet name="2000" sheetId="3" r:id="rId5"/>
    <sheet name="2001" sheetId="7817" r:id="rId6"/>
    <sheet name="2002" sheetId="7818" r:id="rId7"/>
    <sheet name="2003" sheetId="7819" r:id="rId8"/>
    <sheet name="2004" sheetId="7820" r:id="rId9"/>
  </sheets>
  <definedNames>
    <definedName name="_xlnm.Print_Area" localSheetId="7">'2003'!$A$1:$AH$65</definedName>
    <definedName name="_xlnm.Print_Area" localSheetId="0">Tortosa!$A$1:$AR$234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450" i="1" l="1"/>
  <c r="AS450" i="1"/>
  <c r="AP450" i="1"/>
  <c r="AO450" i="1"/>
  <c r="AN450" i="1"/>
  <c r="AM450" i="1"/>
  <c r="AL450" i="1"/>
  <c r="AK450" i="1"/>
  <c r="AJ450" i="1"/>
  <c r="AI450" i="1"/>
  <c r="AH450" i="1"/>
  <c r="AG450" i="1"/>
  <c r="AF450" i="1"/>
  <c r="AE450" i="1"/>
  <c r="AD450" i="1"/>
  <c r="AC450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C450" i="1"/>
  <c r="AY450" i="1" s="1"/>
  <c r="AZ450" i="1" s="1"/>
  <c r="B450" i="1"/>
  <c r="AS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A449" i="1"/>
  <c r="P449" i="1"/>
  <c r="O449" i="1"/>
  <c r="M449" i="1"/>
  <c r="B449" i="1"/>
  <c r="BA448" i="1"/>
  <c r="AY448" i="1"/>
  <c r="AZ448" i="1" s="1"/>
  <c r="AW448" i="1"/>
  <c r="AX448" i="1" s="1"/>
  <c r="AV448" i="1"/>
  <c r="AU448" i="1"/>
  <c r="AT448" i="1"/>
  <c r="AQ448" i="1"/>
  <c r="AB448" i="1"/>
  <c r="BA447" i="1"/>
  <c r="AY447" i="1"/>
  <c r="AZ447" i="1" s="1"/>
  <c r="AW447" i="1"/>
  <c r="AX447" i="1" s="1"/>
  <c r="AV447" i="1"/>
  <c r="AU447" i="1"/>
  <c r="AT447" i="1"/>
  <c r="AQ447" i="1"/>
  <c r="AB447" i="1"/>
  <c r="BA446" i="1"/>
  <c r="AY446" i="1"/>
  <c r="AZ446" i="1" s="1"/>
  <c r="AW446" i="1"/>
  <c r="AX446" i="1" s="1"/>
  <c r="AV446" i="1"/>
  <c r="AU446" i="1"/>
  <c r="AT446" i="1"/>
  <c r="AQ446" i="1"/>
  <c r="AB446" i="1"/>
  <c r="BA445" i="1"/>
  <c r="AY445" i="1"/>
  <c r="AZ445" i="1" s="1"/>
  <c r="AW445" i="1"/>
  <c r="AX445" i="1" s="1"/>
  <c r="AV445" i="1"/>
  <c r="AU445" i="1"/>
  <c r="AT445" i="1"/>
  <c r="AQ445" i="1"/>
  <c r="AB445" i="1"/>
  <c r="BA444" i="1"/>
  <c r="AY444" i="1"/>
  <c r="AZ444" i="1" s="1"/>
  <c r="AW444" i="1"/>
  <c r="AX444" i="1" s="1"/>
  <c r="AV444" i="1"/>
  <c r="AU444" i="1"/>
  <c r="AT444" i="1"/>
  <c r="AQ444" i="1"/>
  <c r="AB444" i="1"/>
  <c r="BA443" i="1"/>
  <c r="AY443" i="1"/>
  <c r="AZ443" i="1" s="1"/>
  <c r="AW443" i="1"/>
  <c r="AX443" i="1" s="1"/>
  <c r="AV443" i="1"/>
  <c r="AU443" i="1"/>
  <c r="AT443" i="1"/>
  <c r="AQ443" i="1"/>
  <c r="AB443" i="1"/>
  <c r="BA442" i="1"/>
  <c r="AY442" i="1"/>
  <c r="AZ442" i="1" s="1"/>
  <c r="AW442" i="1"/>
  <c r="AX442" i="1" s="1"/>
  <c r="AV442" i="1"/>
  <c r="AU442" i="1"/>
  <c r="AT442" i="1"/>
  <c r="AQ442" i="1"/>
  <c r="AB442" i="1"/>
  <c r="BA441" i="1"/>
  <c r="AY441" i="1"/>
  <c r="AZ441" i="1" s="1"/>
  <c r="AW441" i="1"/>
  <c r="AX441" i="1" s="1"/>
  <c r="AV441" i="1"/>
  <c r="AU441" i="1"/>
  <c r="AT441" i="1"/>
  <c r="AQ441" i="1"/>
  <c r="AB441" i="1"/>
  <c r="BA440" i="1"/>
  <c r="AY440" i="1"/>
  <c r="AZ440" i="1" s="1"/>
  <c r="AW440" i="1"/>
  <c r="AX440" i="1" s="1"/>
  <c r="AV440" i="1"/>
  <c r="AU440" i="1"/>
  <c r="AT440" i="1"/>
  <c r="AQ440" i="1"/>
  <c r="AB440" i="1"/>
  <c r="BA439" i="1"/>
  <c r="AY439" i="1"/>
  <c r="AZ439" i="1" s="1"/>
  <c r="AW439" i="1"/>
  <c r="AX439" i="1" s="1"/>
  <c r="AV439" i="1"/>
  <c r="AU439" i="1"/>
  <c r="AT439" i="1"/>
  <c r="AQ439" i="1"/>
  <c r="AQ450" i="1" s="1"/>
  <c r="AB439" i="1"/>
  <c r="BA438" i="1"/>
  <c r="BA450" i="1" s="1"/>
  <c r="AY438" i="1"/>
  <c r="AZ438" i="1" s="1"/>
  <c r="AW438" i="1"/>
  <c r="AX438" i="1" s="1"/>
  <c r="AV438" i="1"/>
  <c r="AU438" i="1"/>
  <c r="AT438" i="1"/>
  <c r="AQ438" i="1"/>
  <c r="AB438" i="1"/>
  <c r="BA437" i="1"/>
  <c r="AY437" i="1"/>
  <c r="AZ437" i="1" s="1"/>
  <c r="AW437" i="1"/>
  <c r="AX437" i="1" s="1"/>
  <c r="AV437" i="1"/>
  <c r="AU437" i="1"/>
  <c r="AT437" i="1"/>
  <c r="AT450" i="1" s="1"/>
  <c r="AR437" i="1"/>
  <c r="AR450" i="1" s="1"/>
  <c r="AQ437" i="1"/>
  <c r="AQ449" i="1" s="1"/>
  <c r="AB437" i="1"/>
  <c r="AB450" i="1" s="1"/>
  <c r="AV450" i="1" l="1"/>
  <c r="AR449" i="1"/>
  <c r="AW450" i="1"/>
  <c r="AX450" i="1" s="1"/>
  <c r="B432" i="1" l="1"/>
  <c r="AZ16" i="1"/>
  <c r="AZ15" i="1"/>
  <c r="AZ14" i="1"/>
  <c r="AZ13" i="1"/>
  <c r="AZ12" i="1"/>
  <c r="AZ11" i="1"/>
  <c r="AZ10" i="1"/>
  <c r="AZ9" i="1"/>
  <c r="AZ8" i="1"/>
  <c r="AZ7" i="1"/>
  <c r="AZ6" i="1"/>
  <c r="AZ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52" i="1"/>
  <c r="AZ51" i="1"/>
  <c r="AZ50" i="1"/>
  <c r="AZ49" i="1"/>
  <c r="AZ48" i="1"/>
  <c r="AZ47" i="1"/>
  <c r="AZ46" i="1"/>
  <c r="AZ45" i="1"/>
  <c r="AZ44" i="1"/>
  <c r="AZ43" i="1"/>
  <c r="AZ42" i="1"/>
  <c r="AZ41" i="1"/>
  <c r="AZ70" i="1"/>
  <c r="AZ69" i="1"/>
  <c r="AZ68" i="1"/>
  <c r="AZ67" i="1"/>
  <c r="AZ66" i="1"/>
  <c r="AZ65" i="1"/>
  <c r="AZ64" i="1"/>
  <c r="AZ63" i="1"/>
  <c r="AZ62" i="1"/>
  <c r="AZ61" i="1"/>
  <c r="AZ60" i="1"/>
  <c r="AZ59" i="1"/>
  <c r="AZ88" i="1"/>
  <c r="AZ87" i="1"/>
  <c r="AZ86" i="1"/>
  <c r="AZ85" i="1"/>
  <c r="AZ84" i="1"/>
  <c r="AZ83" i="1"/>
  <c r="AZ82" i="1"/>
  <c r="AZ81" i="1"/>
  <c r="AZ80" i="1"/>
  <c r="AZ79" i="1"/>
  <c r="AZ78" i="1"/>
  <c r="AZ77" i="1"/>
  <c r="AZ106" i="1"/>
  <c r="AZ105" i="1"/>
  <c r="AZ104" i="1"/>
  <c r="AZ103" i="1"/>
  <c r="AZ102" i="1"/>
  <c r="AZ101" i="1"/>
  <c r="AZ100" i="1"/>
  <c r="AZ99" i="1"/>
  <c r="AZ98" i="1"/>
  <c r="AZ97" i="1"/>
  <c r="AZ96" i="1"/>
  <c r="AZ95" i="1"/>
  <c r="AZ124" i="1"/>
  <c r="AZ123" i="1"/>
  <c r="AZ122" i="1"/>
  <c r="AZ121" i="1"/>
  <c r="AZ120" i="1"/>
  <c r="AZ119" i="1"/>
  <c r="AZ118" i="1"/>
  <c r="AZ117" i="1"/>
  <c r="AZ116" i="1"/>
  <c r="AZ115" i="1"/>
  <c r="AZ114" i="1"/>
  <c r="AZ113" i="1"/>
  <c r="AZ142" i="1"/>
  <c r="AZ141" i="1"/>
  <c r="AZ140" i="1"/>
  <c r="AZ139" i="1"/>
  <c r="AZ138" i="1"/>
  <c r="AZ137" i="1"/>
  <c r="AZ136" i="1"/>
  <c r="AZ135" i="1"/>
  <c r="AZ134" i="1"/>
  <c r="AZ133" i="1"/>
  <c r="AZ132" i="1"/>
  <c r="AZ131" i="1"/>
  <c r="AZ160" i="1"/>
  <c r="AZ159" i="1"/>
  <c r="AZ158" i="1"/>
  <c r="AZ157" i="1"/>
  <c r="AZ156" i="1"/>
  <c r="AZ155" i="1"/>
  <c r="AZ154" i="1"/>
  <c r="AZ153" i="1"/>
  <c r="AZ152" i="1"/>
  <c r="AZ151" i="1"/>
  <c r="AZ150" i="1"/>
  <c r="AZ149" i="1"/>
  <c r="AZ178" i="1"/>
  <c r="AZ177" i="1"/>
  <c r="AZ176" i="1"/>
  <c r="AZ175" i="1"/>
  <c r="AZ174" i="1"/>
  <c r="AZ173" i="1"/>
  <c r="AZ172" i="1"/>
  <c r="AZ171" i="1"/>
  <c r="AZ170" i="1"/>
  <c r="AZ169" i="1"/>
  <c r="AZ168" i="1"/>
  <c r="AZ167" i="1"/>
  <c r="AZ196" i="1"/>
  <c r="AZ195" i="1"/>
  <c r="AZ194" i="1"/>
  <c r="AZ193" i="1"/>
  <c r="AZ192" i="1"/>
  <c r="AZ191" i="1"/>
  <c r="AZ190" i="1"/>
  <c r="AZ189" i="1"/>
  <c r="AZ188" i="1"/>
  <c r="AZ187" i="1"/>
  <c r="AZ186" i="1"/>
  <c r="AZ185" i="1"/>
  <c r="AZ214" i="1"/>
  <c r="AZ213" i="1"/>
  <c r="AZ212" i="1"/>
  <c r="AZ211" i="1"/>
  <c r="AZ210" i="1"/>
  <c r="AZ209" i="1"/>
  <c r="AZ208" i="1"/>
  <c r="AZ207" i="1"/>
  <c r="AZ206" i="1"/>
  <c r="AZ205" i="1"/>
  <c r="AZ204" i="1"/>
  <c r="AZ203" i="1"/>
  <c r="AZ232" i="1"/>
  <c r="AZ231" i="1"/>
  <c r="AZ229" i="1"/>
  <c r="AZ228" i="1"/>
  <c r="AZ227" i="1"/>
  <c r="AZ226" i="1"/>
  <c r="AZ225" i="1"/>
  <c r="AZ224" i="1"/>
  <c r="AZ223" i="1"/>
  <c r="AZ222" i="1"/>
  <c r="AZ221" i="1"/>
  <c r="AZ250" i="1"/>
  <c r="AZ249" i="1"/>
  <c r="AZ248" i="1"/>
  <c r="AZ247" i="1"/>
  <c r="AZ246" i="1"/>
  <c r="AZ245" i="1"/>
  <c r="AZ244" i="1"/>
  <c r="AZ243" i="1"/>
  <c r="AZ242" i="1"/>
  <c r="AZ241" i="1"/>
  <c r="AZ240" i="1"/>
  <c r="AZ239" i="1"/>
  <c r="AZ268" i="1"/>
  <c r="AZ267" i="1"/>
  <c r="AZ266" i="1"/>
  <c r="AZ265" i="1"/>
  <c r="AZ264" i="1"/>
  <c r="AZ263" i="1"/>
  <c r="AZ262" i="1"/>
  <c r="AZ261" i="1"/>
  <c r="AZ260" i="1"/>
  <c r="AZ259" i="1"/>
  <c r="AZ258" i="1"/>
  <c r="AZ257" i="1"/>
  <c r="AZ286" i="1"/>
  <c r="AZ285" i="1"/>
  <c r="AZ284" i="1"/>
  <c r="AZ283" i="1"/>
  <c r="AZ282" i="1"/>
  <c r="AZ281" i="1"/>
  <c r="AZ280" i="1"/>
  <c r="AZ279" i="1"/>
  <c r="AZ278" i="1"/>
  <c r="AZ277" i="1"/>
  <c r="AZ276" i="1"/>
  <c r="AZ275" i="1"/>
  <c r="AZ304" i="1"/>
  <c r="AZ303" i="1"/>
  <c r="AZ302" i="1"/>
  <c r="AZ301" i="1"/>
  <c r="AZ300" i="1"/>
  <c r="AZ299" i="1"/>
  <c r="AZ298" i="1"/>
  <c r="AZ297" i="1"/>
  <c r="AZ296" i="1"/>
  <c r="AZ295" i="1"/>
  <c r="AZ294" i="1"/>
  <c r="AZ293" i="1"/>
  <c r="AZ306" i="1" s="1"/>
  <c r="AZ322" i="1"/>
  <c r="AZ321" i="1"/>
  <c r="AZ320" i="1"/>
  <c r="AZ319" i="1"/>
  <c r="AZ318" i="1"/>
  <c r="AZ317" i="1"/>
  <c r="AZ316" i="1"/>
  <c r="AZ315" i="1"/>
  <c r="AZ314" i="1"/>
  <c r="AZ313" i="1"/>
  <c r="AZ312" i="1"/>
  <c r="AZ311" i="1"/>
  <c r="AZ340" i="1"/>
  <c r="AZ339" i="1"/>
  <c r="AZ338" i="1"/>
  <c r="AZ337" i="1"/>
  <c r="AZ336" i="1"/>
  <c r="AZ335" i="1"/>
  <c r="AZ334" i="1"/>
  <c r="AZ333" i="1"/>
  <c r="AZ332" i="1"/>
  <c r="AZ331" i="1"/>
  <c r="AZ330" i="1"/>
  <c r="AZ329" i="1"/>
  <c r="AZ342" i="1" s="1"/>
  <c r="AZ358" i="1"/>
  <c r="AZ357" i="1"/>
  <c r="AZ356" i="1"/>
  <c r="AZ355" i="1"/>
  <c r="AZ354" i="1"/>
  <c r="AZ353" i="1"/>
  <c r="AZ352" i="1"/>
  <c r="AZ351" i="1"/>
  <c r="AZ360" i="1" s="1"/>
  <c r="AZ350" i="1"/>
  <c r="AZ349" i="1"/>
  <c r="AZ348" i="1"/>
  <c r="AZ347" i="1"/>
  <c r="AZ376" i="1"/>
  <c r="AZ375" i="1"/>
  <c r="AZ374" i="1"/>
  <c r="AZ373" i="1"/>
  <c r="AZ372" i="1"/>
  <c r="AZ371" i="1"/>
  <c r="AZ370" i="1"/>
  <c r="AZ369" i="1"/>
  <c r="AZ368" i="1"/>
  <c r="AZ367" i="1"/>
  <c r="AZ366" i="1"/>
  <c r="AZ365" i="1"/>
  <c r="AZ378" i="1" s="1"/>
  <c r="AZ394" i="1"/>
  <c r="AZ393" i="1"/>
  <c r="AZ392" i="1"/>
  <c r="AZ391" i="1"/>
  <c r="AZ390" i="1"/>
  <c r="AZ389" i="1"/>
  <c r="AZ388" i="1"/>
  <c r="AZ387" i="1"/>
  <c r="AZ386" i="1"/>
  <c r="AZ385" i="1"/>
  <c r="AZ396" i="1" s="1"/>
  <c r="AZ384" i="1"/>
  <c r="AZ383" i="1"/>
  <c r="AS432" i="1"/>
  <c r="AP432" i="1"/>
  <c r="AO432" i="1"/>
  <c r="AN432" i="1"/>
  <c r="AM432" i="1"/>
  <c r="AL432" i="1"/>
  <c r="AK432" i="1"/>
  <c r="AJ432" i="1"/>
  <c r="AI432" i="1"/>
  <c r="AH432" i="1"/>
  <c r="AG432" i="1"/>
  <c r="AF432" i="1"/>
  <c r="AE432" i="1"/>
  <c r="AD432" i="1"/>
  <c r="AC432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AX432" i="1" s="1"/>
  <c r="AY432" i="1" s="1"/>
  <c r="AS431" i="1"/>
  <c r="AP431" i="1"/>
  <c r="AO431" i="1"/>
  <c r="AN431" i="1"/>
  <c r="AM431" i="1"/>
  <c r="AL431" i="1"/>
  <c r="AK431" i="1"/>
  <c r="AJ431" i="1"/>
  <c r="AI431" i="1"/>
  <c r="AH431" i="1"/>
  <c r="AG431" i="1"/>
  <c r="AF431" i="1"/>
  <c r="AE431" i="1"/>
  <c r="AD431" i="1"/>
  <c r="AC431" i="1"/>
  <c r="AA431" i="1"/>
  <c r="P431" i="1"/>
  <c r="O431" i="1"/>
  <c r="M431" i="1"/>
  <c r="B431" i="1"/>
  <c r="AZ430" i="1"/>
  <c r="AX430" i="1"/>
  <c r="AY430" i="1" s="1"/>
  <c r="AV430" i="1"/>
  <c r="AW430" i="1" s="1"/>
  <c r="AU430" i="1"/>
  <c r="AT430" i="1"/>
  <c r="AQ430" i="1"/>
  <c r="AR430" i="1" s="1"/>
  <c r="AB430" i="1"/>
  <c r="AZ429" i="1"/>
  <c r="AX429" i="1"/>
  <c r="AY429" i="1" s="1"/>
  <c r="AV429" i="1"/>
  <c r="AW429" i="1" s="1"/>
  <c r="AU429" i="1"/>
  <c r="AT429" i="1"/>
  <c r="AQ429" i="1"/>
  <c r="AR429" i="1" s="1"/>
  <c r="AB429" i="1"/>
  <c r="AZ428" i="1"/>
  <c r="AX428" i="1"/>
  <c r="AY428" i="1" s="1"/>
  <c r="AV428" i="1"/>
  <c r="AW428" i="1" s="1"/>
  <c r="AU428" i="1"/>
  <c r="AT428" i="1"/>
  <c r="AQ428" i="1"/>
  <c r="AR428" i="1" s="1"/>
  <c r="AB428" i="1"/>
  <c r="AZ427" i="1"/>
  <c r="AX427" i="1"/>
  <c r="AY427" i="1" s="1"/>
  <c r="AV427" i="1"/>
  <c r="AW427" i="1" s="1"/>
  <c r="AU427" i="1"/>
  <c r="AT427" i="1"/>
  <c r="AQ427" i="1"/>
  <c r="AR427" i="1" s="1"/>
  <c r="AB427" i="1"/>
  <c r="AZ426" i="1"/>
  <c r="AX426" i="1"/>
  <c r="AY426" i="1" s="1"/>
  <c r="AV426" i="1"/>
  <c r="AW426" i="1" s="1"/>
  <c r="AU426" i="1"/>
  <c r="AT426" i="1"/>
  <c r="AQ426" i="1"/>
  <c r="AR426" i="1" s="1"/>
  <c r="AB426" i="1"/>
  <c r="AZ425" i="1"/>
  <c r="AX425" i="1"/>
  <c r="AY425" i="1" s="1"/>
  <c r="AV425" i="1"/>
  <c r="AW425" i="1" s="1"/>
  <c r="AU425" i="1"/>
  <c r="AT425" i="1"/>
  <c r="AQ425" i="1"/>
  <c r="AR425" i="1" s="1"/>
  <c r="AB425" i="1"/>
  <c r="AZ424" i="1"/>
  <c r="AX424" i="1"/>
  <c r="AY424" i="1" s="1"/>
  <c r="AV424" i="1"/>
  <c r="AW424" i="1" s="1"/>
  <c r="AU424" i="1"/>
  <c r="AT424" i="1"/>
  <c r="AQ424" i="1"/>
  <c r="AR424" i="1" s="1"/>
  <c r="AB424" i="1"/>
  <c r="AZ423" i="1"/>
  <c r="AX423" i="1"/>
  <c r="AY423" i="1" s="1"/>
  <c r="AV423" i="1"/>
  <c r="AW423" i="1" s="1"/>
  <c r="AU423" i="1"/>
  <c r="AT423" i="1"/>
  <c r="AQ423" i="1"/>
  <c r="AR423" i="1" s="1"/>
  <c r="AB423" i="1"/>
  <c r="AZ422" i="1"/>
  <c r="AX422" i="1"/>
  <c r="AY422" i="1" s="1"/>
  <c r="AV422" i="1"/>
  <c r="AW422" i="1" s="1"/>
  <c r="AU422" i="1"/>
  <c r="AT422" i="1"/>
  <c r="AQ422" i="1"/>
  <c r="AR422" i="1" s="1"/>
  <c r="AB422" i="1"/>
  <c r="AZ421" i="1"/>
  <c r="AX421" i="1"/>
  <c r="AY421" i="1" s="1"/>
  <c r="AV421" i="1"/>
  <c r="AW421" i="1" s="1"/>
  <c r="AU421" i="1"/>
  <c r="AT421" i="1"/>
  <c r="AQ421" i="1"/>
  <c r="AR421" i="1" s="1"/>
  <c r="AB421" i="1"/>
  <c r="AZ420" i="1"/>
  <c r="AZ432" i="1" s="1"/>
  <c r="AX420" i="1"/>
  <c r="AY420" i="1" s="1"/>
  <c r="AV420" i="1"/>
  <c r="AW420" i="1" s="1"/>
  <c r="AU420" i="1"/>
  <c r="AT420" i="1"/>
  <c r="AQ420" i="1"/>
  <c r="AR420" i="1" s="1"/>
  <c r="AB420" i="1"/>
  <c r="AZ419" i="1"/>
  <c r="AX419" i="1"/>
  <c r="AY419" i="1" s="1"/>
  <c r="AV419" i="1"/>
  <c r="AW419" i="1" s="1"/>
  <c r="AU419" i="1"/>
  <c r="AT419" i="1"/>
  <c r="AQ419" i="1"/>
  <c r="AB419" i="1"/>
  <c r="AS414" i="1"/>
  <c r="AP414" i="1"/>
  <c r="AO414" i="1"/>
  <c r="AN414" i="1"/>
  <c r="AM414" i="1"/>
  <c r="AL414" i="1"/>
  <c r="AK414" i="1"/>
  <c r="AJ414" i="1"/>
  <c r="AI414" i="1"/>
  <c r="AH414" i="1"/>
  <c r="AG414" i="1"/>
  <c r="AF414" i="1"/>
  <c r="AE414" i="1"/>
  <c r="AD414" i="1"/>
  <c r="AC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AX414" i="1" s="1"/>
  <c r="AY414" i="1" s="1"/>
  <c r="B414" i="1"/>
  <c r="AS413" i="1"/>
  <c r="AP413" i="1"/>
  <c r="AO413" i="1"/>
  <c r="AN413" i="1"/>
  <c r="AM413" i="1"/>
  <c r="AL413" i="1"/>
  <c r="AK413" i="1"/>
  <c r="AJ413" i="1"/>
  <c r="AI413" i="1"/>
  <c r="AH413" i="1"/>
  <c r="AG413" i="1"/>
  <c r="AF413" i="1"/>
  <c r="AE413" i="1"/>
  <c r="AD413" i="1"/>
  <c r="AC413" i="1"/>
  <c r="AA413" i="1"/>
  <c r="P413" i="1"/>
  <c r="O413" i="1"/>
  <c r="M413" i="1"/>
  <c r="B413" i="1"/>
  <c r="AZ412" i="1"/>
  <c r="AX412" i="1"/>
  <c r="AY412" i="1" s="1"/>
  <c r="AV412" i="1"/>
  <c r="AW412" i="1" s="1"/>
  <c r="AU412" i="1"/>
  <c r="AT412" i="1"/>
  <c r="AQ412" i="1"/>
  <c r="AR412" i="1" s="1"/>
  <c r="AB412" i="1"/>
  <c r="AZ411" i="1"/>
  <c r="AX411" i="1"/>
  <c r="AY411" i="1" s="1"/>
  <c r="AV411" i="1"/>
  <c r="AW411" i="1" s="1"/>
  <c r="AU411" i="1"/>
  <c r="AT411" i="1"/>
  <c r="AQ411" i="1"/>
  <c r="AR411" i="1" s="1"/>
  <c r="AB411" i="1"/>
  <c r="AZ410" i="1"/>
  <c r="AX410" i="1"/>
  <c r="AY410" i="1" s="1"/>
  <c r="AV410" i="1"/>
  <c r="AW410" i="1" s="1"/>
  <c r="AU410" i="1"/>
  <c r="AT410" i="1"/>
  <c r="AQ410" i="1"/>
  <c r="AR410" i="1" s="1"/>
  <c r="AB410" i="1"/>
  <c r="AZ409" i="1"/>
  <c r="AX409" i="1"/>
  <c r="AY409" i="1" s="1"/>
  <c r="AV409" i="1"/>
  <c r="AW409" i="1" s="1"/>
  <c r="AU409" i="1"/>
  <c r="AT409" i="1"/>
  <c r="AQ409" i="1"/>
  <c r="AR409" i="1" s="1"/>
  <c r="AB409" i="1"/>
  <c r="AZ408" i="1"/>
  <c r="AX408" i="1"/>
  <c r="AY408" i="1" s="1"/>
  <c r="AV408" i="1"/>
  <c r="AW408" i="1" s="1"/>
  <c r="AU408" i="1"/>
  <c r="AT408" i="1"/>
  <c r="AQ408" i="1"/>
  <c r="AR408" i="1" s="1"/>
  <c r="AB408" i="1"/>
  <c r="AZ407" i="1"/>
  <c r="AX407" i="1"/>
  <c r="AY407" i="1" s="1"/>
  <c r="AV407" i="1"/>
  <c r="AW407" i="1" s="1"/>
  <c r="AU407" i="1"/>
  <c r="AT407" i="1"/>
  <c r="AQ407" i="1"/>
  <c r="AR407" i="1" s="1"/>
  <c r="AB407" i="1"/>
  <c r="AZ406" i="1"/>
  <c r="AX406" i="1"/>
  <c r="AY406" i="1" s="1"/>
  <c r="AV406" i="1"/>
  <c r="AW406" i="1" s="1"/>
  <c r="AU406" i="1"/>
  <c r="AT406" i="1"/>
  <c r="AQ406" i="1"/>
  <c r="AR406" i="1" s="1"/>
  <c r="AB406" i="1"/>
  <c r="AZ405" i="1"/>
  <c r="AX405" i="1"/>
  <c r="AY405" i="1" s="1"/>
  <c r="AV405" i="1"/>
  <c r="AW405" i="1" s="1"/>
  <c r="AU405" i="1"/>
  <c r="AT405" i="1"/>
  <c r="AQ405" i="1"/>
  <c r="AR405" i="1" s="1"/>
  <c r="AB405" i="1"/>
  <c r="AZ404" i="1"/>
  <c r="AX404" i="1"/>
  <c r="AY404" i="1" s="1"/>
  <c r="AV404" i="1"/>
  <c r="AW404" i="1" s="1"/>
  <c r="AU404" i="1"/>
  <c r="AT404" i="1"/>
  <c r="AQ404" i="1"/>
  <c r="AR404" i="1" s="1"/>
  <c r="AB404" i="1"/>
  <c r="AZ403" i="1"/>
  <c r="AX403" i="1"/>
  <c r="AY403" i="1" s="1"/>
  <c r="AV403" i="1"/>
  <c r="AW403" i="1" s="1"/>
  <c r="AU403" i="1"/>
  <c r="AT403" i="1"/>
  <c r="AQ403" i="1"/>
  <c r="AR403" i="1" s="1"/>
  <c r="AB403" i="1"/>
  <c r="AZ402" i="1"/>
  <c r="AX402" i="1"/>
  <c r="AY402" i="1" s="1"/>
  <c r="AV402" i="1"/>
  <c r="AW402" i="1" s="1"/>
  <c r="AU402" i="1"/>
  <c r="AT402" i="1"/>
  <c r="AQ402" i="1"/>
  <c r="AR402" i="1" s="1"/>
  <c r="AB402" i="1"/>
  <c r="AZ401" i="1"/>
  <c r="AZ414" i="1" s="1"/>
  <c r="AX401" i="1"/>
  <c r="AY401" i="1" s="1"/>
  <c r="AV401" i="1"/>
  <c r="AW401" i="1" s="1"/>
  <c r="AU401" i="1"/>
  <c r="AT401" i="1"/>
  <c r="AQ401" i="1"/>
  <c r="AB401" i="1"/>
  <c r="AB414" i="1" s="1"/>
  <c r="AQ432" i="1" l="1"/>
  <c r="AT432" i="1"/>
  <c r="AZ198" i="1"/>
  <c r="AT414" i="1"/>
  <c r="AZ324" i="1"/>
  <c r="AZ288" i="1"/>
  <c r="AZ252" i="1"/>
  <c r="AZ216" i="1"/>
  <c r="AZ180" i="1"/>
  <c r="AZ144" i="1"/>
  <c r="AZ108" i="1"/>
  <c r="AZ72" i="1"/>
  <c r="AZ54" i="1"/>
  <c r="AZ36" i="1"/>
  <c r="AQ414" i="1"/>
  <c r="AZ270" i="1"/>
  <c r="AZ162" i="1"/>
  <c r="AZ126" i="1"/>
  <c r="AZ90" i="1"/>
  <c r="AZ18" i="1"/>
  <c r="AB432" i="1"/>
  <c r="AR419" i="1"/>
  <c r="AQ431" i="1"/>
  <c r="AU432" i="1"/>
  <c r="AV432" i="1"/>
  <c r="AW432" i="1" s="1"/>
  <c r="AR401" i="1"/>
  <c r="AQ413" i="1"/>
  <c r="AU414" i="1"/>
  <c r="AV414" i="1"/>
  <c r="AW414" i="1" s="1"/>
  <c r="AR432" i="1" l="1"/>
  <c r="AR431" i="1"/>
  <c r="AR414" i="1"/>
  <c r="AR413" i="1"/>
  <c r="AW196" i="1" l="1"/>
  <c r="AX196" i="1" s="1"/>
  <c r="AV196" i="1"/>
  <c r="AU196" i="1"/>
  <c r="AT196" i="1"/>
  <c r="AW195" i="1"/>
  <c r="AX195" i="1" s="1"/>
  <c r="AU195" i="1"/>
  <c r="AV195" i="1" s="1"/>
  <c r="AT195" i="1"/>
  <c r="AW194" i="1"/>
  <c r="AX194" i="1" s="1"/>
  <c r="AU194" i="1"/>
  <c r="AV194" i="1" s="1"/>
  <c r="AT194" i="1"/>
  <c r="AW193" i="1"/>
  <c r="AX193" i="1" s="1"/>
  <c r="AU193" i="1"/>
  <c r="AV193" i="1" s="1"/>
  <c r="AT193" i="1"/>
  <c r="AW192" i="1"/>
  <c r="AX192" i="1" s="1"/>
  <c r="AU192" i="1"/>
  <c r="AV192" i="1" s="1"/>
  <c r="AT192" i="1"/>
  <c r="AW191" i="1"/>
  <c r="AX191" i="1" s="1"/>
  <c r="AU191" i="1"/>
  <c r="AV191" i="1" s="1"/>
  <c r="AT191" i="1"/>
  <c r="AW190" i="1"/>
  <c r="AX190" i="1" s="1"/>
  <c r="AU190" i="1"/>
  <c r="AV190" i="1" s="1"/>
  <c r="AT190" i="1"/>
  <c r="AW189" i="1"/>
  <c r="AX189" i="1" s="1"/>
  <c r="AU189" i="1"/>
  <c r="AV189" i="1" s="1"/>
  <c r="AT189" i="1"/>
  <c r="AW188" i="1"/>
  <c r="AX188" i="1" s="1"/>
  <c r="AU188" i="1"/>
  <c r="AV188" i="1" s="1"/>
  <c r="AT188" i="1"/>
  <c r="AW187" i="1"/>
  <c r="AX187" i="1" s="1"/>
  <c r="AU187" i="1"/>
  <c r="AV187" i="1" s="1"/>
  <c r="AT187" i="1"/>
  <c r="AW186" i="1"/>
  <c r="AX186" i="1" s="1"/>
  <c r="AU186" i="1"/>
  <c r="AV186" i="1" s="1"/>
  <c r="AT186" i="1"/>
  <c r="AW185" i="1"/>
  <c r="AX185" i="1" s="1"/>
  <c r="AU185" i="1"/>
  <c r="AV185" i="1" s="1"/>
  <c r="AT185" i="1"/>
  <c r="AW214" i="1"/>
  <c r="AX214" i="1" s="1"/>
  <c r="AU214" i="1"/>
  <c r="AV214" i="1" s="1"/>
  <c r="AT214" i="1"/>
  <c r="AW213" i="1"/>
  <c r="AX213" i="1" s="1"/>
  <c r="AU213" i="1"/>
  <c r="AV213" i="1" s="1"/>
  <c r="AT213" i="1"/>
  <c r="AW212" i="1"/>
  <c r="AX212" i="1" s="1"/>
  <c r="AU212" i="1"/>
  <c r="AV212" i="1" s="1"/>
  <c r="AT212" i="1"/>
  <c r="AW211" i="1"/>
  <c r="AX211" i="1" s="1"/>
  <c r="AU211" i="1"/>
  <c r="AV211" i="1" s="1"/>
  <c r="AT211" i="1"/>
  <c r="AW210" i="1"/>
  <c r="AX210" i="1" s="1"/>
  <c r="AU210" i="1"/>
  <c r="AV210" i="1" s="1"/>
  <c r="AT210" i="1"/>
  <c r="AW209" i="1"/>
  <c r="AX209" i="1" s="1"/>
  <c r="AU209" i="1"/>
  <c r="AV209" i="1" s="1"/>
  <c r="AT209" i="1"/>
  <c r="AW208" i="1"/>
  <c r="AX208" i="1" s="1"/>
  <c r="AU208" i="1"/>
  <c r="AV208" i="1" s="1"/>
  <c r="AT208" i="1"/>
  <c r="AW207" i="1"/>
  <c r="AX207" i="1" s="1"/>
  <c r="AU207" i="1"/>
  <c r="AV207" i="1" s="1"/>
  <c r="AT207" i="1"/>
  <c r="AW206" i="1"/>
  <c r="AX206" i="1" s="1"/>
  <c r="AU206" i="1"/>
  <c r="AV206" i="1" s="1"/>
  <c r="AT206" i="1"/>
  <c r="AW205" i="1"/>
  <c r="AX205" i="1" s="1"/>
  <c r="AU205" i="1"/>
  <c r="AV205" i="1" s="1"/>
  <c r="AT205" i="1"/>
  <c r="AW204" i="1"/>
  <c r="AX204" i="1" s="1"/>
  <c r="AU204" i="1"/>
  <c r="AV204" i="1" s="1"/>
  <c r="AT204" i="1"/>
  <c r="AW203" i="1"/>
  <c r="AX203" i="1" s="1"/>
  <c r="AU203" i="1"/>
  <c r="AV203" i="1" s="1"/>
  <c r="AT203" i="1"/>
  <c r="AW232" i="1"/>
  <c r="AX232" i="1" s="1"/>
  <c r="AU232" i="1"/>
  <c r="AV232" i="1" s="1"/>
  <c r="AT232" i="1"/>
  <c r="AW231" i="1"/>
  <c r="AX231" i="1" s="1"/>
  <c r="AU231" i="1"/>
  <c r="AV231" i="1" s="1"/>
  <c r="AT231" i="1"/>
  <c r="AW229" i="1"/>
  <c r="AX229" i="1" s="1"/>
  <c r="AU229" i="1"/>
  <c r="AV229" i="1" s="1"/>
  <c r="AT229" i="1"/>
  <c r="AW228" i="1"/>
  <c r="AX228" i="1" s="1"/>
  <c r="AU228" i="1"/>
  <c r="AV228" i="1" s="1"/>
  <c r="AT228" i="1"/>
  <c r="AW227" i="1"/>
  <c r="AX227" i="1" s="1"/>
  <c r="AU227" i="1"/>
  <c r="AV227" i="1" s="1"/>
  <c r="AT227" i="1"/>
  <c r="AW226" i="1"/>
  <c r="AX226" i="1" s="1"/>
  <c r="AU226" i="1"/>
  <c r="AV226" i="1" s="1"/>
  <c r="AT226" i="1"/>
  <c r="AW225" i="1"/>
  <c r="AX225" i="1" s="1"/>
  <c r="AU225" i="1"/>
  <c r="AV225" i="1" s="1"/>
  <c r="AT225" i="1"/>
  <c r="AW224" i="1"/>
  <c r="AX224" i="1" s="1"/>
  <c r="AU224" i="1"/>
  <c r="AV224" i="1" s="1"/>
  <c r="AT224" i="1"/>
  <c r="AW223" i="1"/>
  <c r="AX223" i="1" s="1"/>
  <c r="AU223" i="1"/>
  <c r="AV223" i="1" s="1"/>
  <c r="AT223" i="1"/>
  <c r="AW222" i="1"/>
  <c r="AX222" i="1" s="1"/>
  <c r="AU222" i="1"/>
  <c r="AV222" i="1" s="1"/>
  <c r="AT222" i="1"/>
  <c r="AW221" i="1"/>
  <c r="AX221" i="1" s="1"/>
  <c r="AU221" i="1"/>
  <c r="AV221" i="1" s="1"/>
  <c r="AT221" i="1"/>
  <c r="AW250" i="1"/>
  <c r="AX250" i="1" s="1"/>
  <c r="AU250" i="1"/>
  <c r="AV250" i="1" s="1"/>
  <c r="AT250" i="1"/>
  <c r="AW249" i="1"/>
  <c r="AX249" i="1" s="1"/>
  <c r="AU249" i="1"/>
  <c r="AV249" i="1" s="1"/>
  <c r="AT249" i="1"/>
  <c r="AW248" i="1"/>
  <c r="AX248" i="1" s="1"/>
  <c r="AU248" i="1"/>
  <c r="AV248" i="1" s="1"/>
  <c r="AT248" i="1"/>
  <c r="AW247" i="1"/>
  <c r="AX247" i="1" s="1"/>
  <c r="AU247" i="1"/>
  <c r="AV247" i="1" s="1"/>
  <c r="AT247" i="1"/>
  <c r="AW246" i="1"/>
  <c r="AX246" i="1" s="1"/>
  <c r="AU246" i="1"/>
  <c r="AV246" i="1" s="1"/>
  <c r="AT246" i="1"/>
  <c r="AW245" i="1"/>
  <c r="AX245" i="1" s="1"/>
  <c r="AU245" i="1"/>
  <c r="AV245" i="1" s="1"/>
  <c r="AT245" i="1"/>
  <c r="AW244" i="1"/>
  <c r="AX244" i="1" s="1"/>
  <c r="AU244" i="1"/>
  <c r="AV244" i="1" s="1"/>
  <c r="AT244" i="1"/>
  <c r="AW243" i="1"/>
  <c r="AX243" i="1" s="1"/>
  <c r="AU243" i="1"/>
  <c r="AV243" i="1" s="1"/>
  <c r="AT243" i="1"/>
  <c r="AW242" i="1"/>
  <c r="AX242" i="1" s="1"/>
  <c r="AU242" i="1"/>
  <c r="AV242" i="1" s="1"/>
  <c r="AT242" i="1"/>
  <c r="AW241" i="1"/>
  <c r="AX241" i="1" s="1"/>
  <c r="AU241" i="1"/>
  <c r="AV241" i="1" s="1"/>
  <c r="AT241" i="1"/>
  <c r="AW240" i="1"/>
  <c r="AX240" i="1" s="1"/>
  <c r="AU240" i="1"/>
  <c r="AV240" i="1" s="1"/>
  <c r="AT240" i="1"/>
  <c r="AW239" i="1"/>
  <c r="AX239" i="1" s="1"/>
  <c r="AU239" i="1"/>
  <c r="AV239" i="1" s="1"/>
  <c r="AT239" i="1"/>
  <c r="AW268" i="1"/>
  <c r="AX268" i="1" s="1"/>
  <c r="AV268" i="1"/>
  <c r="AU268" i="1"/>
  <c r="AT268" i="1"/>
  <c r="AW267" i="1"/>
  <c r="AX267" i="1" s="1"/>
  <c r="AU267" i="1"/>
  <c r="AV267" i="1" s="1"/>
  <c r="AT267" i="1"/>
  <c r="AW266" i="1"/>
  <c r="AX266" i="1" s="1"/>
  <c r="AU266" i="1"/>
  <c r="AV266" i="1" s="1"/>
  <c r="AT266" i="1"/>
  <c r="AW265" i="1"/>
  <c r="AX265" i="1" s="1"/>
  <c r="AU265" i="1"/>
  <c r="AV265" i="1" s="1"/>
  <c r="AT265" i="1"/>
  <c r="AW264" i="1"/>
  <c r="AX264" i="1" s="1"/>
  <c r="AU264" i="1"/>
  <c r="AV264" i="1" s="1"/>
  <c r="AT264" i="1"/>
  <c r="AW263" i="1"/>
  <c r="AX263" i="1" s="1"/>
  <c r="AU263" i="1"/>
  <c r="AV263" i="1" s="1"/>
  <c r="AT263" i="1"/>
  <c r="AW262" i="1"/>
  <c r="AX262" i="1" s="1"/>
  <c r="AU262" i="1"/>
  <c r="AV262" i="1" s="1"/>
  <c r="AT262" i="1"/>
  <c r="AW261" i="1"/>
  <c r="AX261" i="1" s="1"/>
  <c r="AU261" i="1"/>
  <c r="AV261" i="1" s="1"/>
  <c r="AT261" i="1"/>
  <c r="AW260" i="1"/>
  <c r="AX260" i="1" s="1"/>
  <c r="AU260" i="1"/>
  <c r="AV260" i="1" s="1"/>
  <c r="AT260" i="1"/>
  <c r="AW259" i="1"/>
  <c r="AX259" i="1" s="1"/>
  <c r="AU259" i="1"/>
  <c r="AV259" i="1" s="1"/>
  <c r="AT259" i="1"/>
  <c r="AW258" i="1"/>
  <c r="AX258" i="1" s="1"/>
  <c r="AU258" i="1"/>
  <c r="AV258" i="1" s="1"/>
  <c r="AT258" i="1"/>
  <c r="AW257" i="1"/>
  <c r="AX257" i="1" s="1"/>
  <c r="AU257" i="1"/>
  <c r="AV257" i="1" s="1"/>
  <c r="AT257" i="1"/>
  <c r="AW286" i="1"/>
  <c r="AX286" i="1" s="1"/>
  <c r="AU286" i="1"/>
  <c r="AV286" i="1" s="1"/>
  <c r="AT286" i="1"/>
  <c r="AW285" i="1"/>
  <c r="AX285" i="1" s="1"/>
  <c r="AU285" i="1"/>
  <c r="AV285" i="1" s="1"/>
  <c r="AT285" i="1"/>
  <c r="AW284" i="1"/>
  <c r="AX284" i="1" s="1"/>
  <c r="AU284" i="1"/>
  <c r="AV284" i="1" s="1"/>
  <c r="AT284" i="1"/>
  <c r="AW283" i="1"/>
  <c r="AX283" i="1" s="1"/>
  <c r="AU283" i="1"/>
  <c r="AV283" i="1" s="1"/>
  <c r="AT283" i="1"/>
  <c r="AW282" i="1"/>
  <c r="AX282" i="1" s="1"/>
  <c r="AU282" i="1"/>
  <c r="AV282" i="1" s="1"/>
  <c r="AT282" i="1"/>
  <c r="AW281" i="1"/>
  <c r="AX281" i="1" s="1"/>
  <c r="AU281" i="1"/>
  <c r="AV281" i="1" s="1"/>
  <c r="AT281" i="1"/>
  <c r="AW280" i="1"/>
  <c r="AX280" i="1" s="1"/>
  <c r="AV280" i="1"/>
  <c r="AU280" i="1"/>
  <c r="AT280" i="1"/>
  <c r="AW279" i="1"/>
  <c r="AX279" i="1" s="1"/>
  <c r="AU279" i="1"/>
  <c r="AV279" i="1" s="1"/>
  <c r="AT279" i="1"/>
  <c r="AW278" i="1"/>
  <c r="AX278" i="1" s="1"/>
  <c r="AU278" i="1"/>
  <c r="AV278" i="1" s="1"/>
  <c r="AT278" i="1"/>
  <c r="AW277" i="1"/>
  <c r="AX277" i="1" s="1"/>
  <c r="AU277" i="1"/>
  <c r="AV277" i="1" s="1"/>
  <c r="AT277" i="1"/>
  <c r="AW276" i="1"/>
  <c r="AX276" i="1" s="1"/>
  <c r="AU276" i="1"/>
  <c r="AV276" i="1" s="1"/>
  <c r="AT276" i="1"/>
  <c r="AW275" i="1"/>
  <c r="AX275" i="1" s="1"/>
  <c r="AU275" i="1"/>
  <c r="AV275" i="1" s="1"/>
  <c r="AT275" i="1"/>
  <c r="AW304" i="1"/>
  <c r="AX304" i="1" s="1"/>
  <c r="AU304" i="1"/>
  <c r="AV304" i="1" s="1"/>
  <c r="AT304" i="1"/>
  <c r="AW303" i="1"/>
  <c r="AX303" i="1" s="1"/>
  <c r="AU303" i="1"/>
  <c r="AV303" i="1" s="1"/>
  <c r="AT303" i="1"/>
  <c r="AW302" i="1"/>
  <c r="AX302" i="1" s="1"/>
  <c r="AU302" i="1"/>
  <c r="AV302" i="1" s="1"/>
  <c r="AT302" i="1"/>
  <c r="AW301" i="1"/>
  <c r="AX301" i="1" s="1"/>
  <c r="AU301" i="1"/>
  <c r="AV301" i="1" s="1"/>
  <c r="AT301" i="1"/>
  <c r="AW300" i="1"/>
  <c r="AX300" i="1" s="1"/>
  <c r="AU300" i="1"/>
  <c r="AV300" i="1" s="1"/>
  <c r="AT300" i="1"/>
  <c r="AW299" i="1"/>
  <c r="AX299" i="1" s="1"/>
  <c r="AU299" i="1"/>
  <c r="AV299" i="1" s="1"/>
  <c r="AT299" i="1"/>
  <c r="AW298" i="1"/>
  <c r="AX298" i="1" s="1"/>
  <c r="AV298" i="1"/>
  <c r="AU298" i="1"/>
  <c r="AT298" i="1"/>
  <c r="AW297" i="1"/>
  <c r="AX297" i="1" s="1"/>
  <c r="AV297" i="1"/>
  <c r="AU297" i="1"/>
  <c r="AT297" i="1"/>
  <c r="AX296" i="1"/>
  <c r="AW296" i="1"/>
  <c r="AU296" i="1"/>
  <c r="AV296" i="1" s="1"/>
  <c r="AT296" i="1"/>
  <c r="AW295" i="1"/>
  <c r="AX295" i="1" s="1"/>
  <c r="AU295" i="1"/>
  <c r="AV295" i="1" s="1"/>
  <c r="AT295" i="1"/>
  <c r="AX294" i="1"/>
  <c r="AW294" i="1"/>
  <c r="AU294" i="1"/>
  <c r="AV294" i="1" s="1"/>
  <c r="AT294" i="1"/>
  <c r="AW293" i="1"/>
  <c r="AX293" i="1" s="1"/>
  <c r="AU293" i="1"/>
  <c r="AV293" i="1" s="1"/>
  <c r="AT293" i="1"/>
  <c r="AW322" i="1"/>
  <c r="AX322" i="1" s="1"/>
  <c r="AU322" i="1"/>
  <c r="AV322" i="1" s="1"/>
  <c r="AT322" i="1"/>
  <c r="AW321" i="1"/>
  <c r="AX321" i="1" s="1"/>
  <c r="AU321" i="1"/>
  <c r="AV321" i="1" s="1"/>
  <c r="AT321" i="1"/>
  <c r="AW320" i="1"/>
  <c r="AX320" i="1" s="1"/>
  <c r="AU320" i="1"/>
  <c r="AV320" i="1" s="1"/>
  <c r="AT320" i="1"/>
  <c r="AW319" i="1"/>
  <c r="AX319" i="1" s="1"/>
  <c r="AU319" i="1"/>
  <c r="AV319" i="1" s="1"/>
  <c r="AT319" i="1"/>
  <c r="AW318" i="1"/>
  <c r="AX318" i="1" s="1"/>
  <c r="AU318" i="1"/>
  <c r="AV318" i="1" s="1"/>
  <c r="AT318" i="1"/>
  <c r="AW317" i="1"/>
  <c r="AX317" i="1" s="1"/>
  <c r="AU317" i="1"/>
  <c r="AV317" i="1" s="1"/>
  <c r="AT317" i="1"/>
  <c r="AW316" i="1"/>
  <c r="AX316" i="1" s="1"/>
  <c r="AU316" i="1"/>
  <c r="AV316" i="1" s="1"/>
  <c r="AT316" i="1"/>
  <c r="AW315" i="1"/>
  <c r="AX315" i="1" s="1"/>
  <c r="AU315" i="1"/>
  <c r="AV315" i="1" s="1"/>
  <c r="AT315" i="1"/>
  <c r="AW314" i="1"/>
  <c r="AX314" i="1" s="1"/>
  <c r="AU314" i="1"/>
  <c r="AV314" i="1" s="1"/>
  <c r="AT314" i="1"/>
  <c r="AW313" i="1"/>
  <c r="AX313" i="1" s="1"/>
  <c r="AU313" i="1"/>
  <c r="AV313" i="1" s="1"/>
  <c r="AT313" i="1"/>
  <c r="AW312" i="1"/>
  <c r="AX312" i="1" s="1"/>
  <c r="AU312" i="1"/>
  <c r="AV312" i="1" s="1"/>
  <c r="AT312" i="1"/>
  <c r="AW311" i="1"/>
  <c r="AX311" i="1" s="1"/>
  <c r="AU311" i="1"/>
  <c r="AV311" i="1" s="1"/>
  <c r="AT311" i="1"/>
  <c r="AW340" i="1"/>
  <c r="AX340" i="1" s="1"/>
  <c r="AU340" i="1"/>
  <c r="AV340" i="1" s="1"/>
  <c r="AT340" i="1"/>
  <c r="AW339" i="1"/>
  <c r="AX339" i="1" s="1"/>
  <c r="AU339" i="1"/>
  <c r="AV339" i="1" s="1"/>
  <c r="AT339" i="1"/>
  <c r="AW338" i="1"/>
  <c r="AX338" i="1" s="1"/>
  <c r="AU338" i="1"/>
  <c r="AV338" i="1" s="1"/>
  <c r="AT338" i="1"/>
  <c r="AW337" i="1"/>
  <c r="AX337" i="1" s="1"/>
  <c r="AU337" i="1"/>
  <c r="AV337" i="1" s="1"/>
  <c r="AT337" i="1"/>
  <c r="AW336" i="1"/>
  <c r="AX336" i="1" s="1"/>
  <c r="AU336" i="1"/>
  <c r="AV336" i="1" s="1"/>
  <c r="AT336" i="1"/>
  <c r="AW335" i="1"/>
  <c r="AX335" i="1" s="1"/>
  <c r="AU335" i="1"/>
  <c r="AV335" i="1" s="1"/>
  <c r="AT335" i="1"/>
  <c r="AW334" i="1"/>
  <c r="AX334" i="1" s="1"/>
  <c r="AU334" i="1"/>
  <c r="AV334" i="1" s="1"/>
  <c r="AT334" i="1"/>
  <c r="AW333" i="1"/>
  <c r="AX333" i="1" s="1"/>
  <c r="AU333" i="1"/>
  <c r="AV333" i="1" s="1"/>
  <c r="AT333" i="1"/>
  <c r="AW332" i="1"/>
  <c r="AX332" i="1" s="1"/>
  <c r="AU332" i="1"/>
  <c r="AV332" i="1" s="1"/>
  <c r="AT332" i="1"/>
  <c r="AW331" i="1"/>
  <c r="AX331" i="1" s="1"/>
  <c r="AU331" i="1"/>
  <c r="AV331" i="1" s="1"/>
  <c r="AT331" i="1"/>
  <c r="AW330" i="1"/>
  <c r="AX330" i="1" s="1"/>
  <c r="AU330" i="1"/>
  <c r="AV330" i="1" s="1"/>
  <c r="AT330" i="1"/>
  <c r="AW329" i="1"/>
  <c r="AX329" i="1" s="1"/>
  <c r="AU329" i="1"/>
  <c r="AV329" i="1" s="1"/>
  <c r="AT329" i="1"/>
  <c r="AW358" i="1"/>
  <c r="AX358" i="1" s="1"/>
  <c r="AU358" i="1"/>
  <c r="AV358" i="1" s="1"/>
  <c r="AT358" i="1"/>
  <c r="AW357" i="1"/>
  <c r="AX357" i="1" s="1"/>
  <c r="AU357" i="1"/>
  <c r="AV357" i="1" s="1"/>
  <c r="AT357" i="1"/>
  <c r="AW356" i="1"/>
  <c r="AX356" i="1" s="1"/>
  <c r="AU356" i="1"/>
  <c r="AV356" i="1" s="1"/>
  <c r="AT356" i="1"/>
  <c r="AW355" i="1"/>
  <c r="AX355" i="1" s="1"/>
  <c r="AU355" i="1"/>
  <c r="AV355" i="1" s="1"/>
  <c r="AT355" i="1"/>
  <c r="AW354" i="1"/>
  <c r="AX354" i="1" s="1"/>
  <c r="AU354" i="1"/>
  <c r="AV354" i="1" s="1"/>
  <c r="AT354" i="1"/>
  <c r="AW353" i="1"/>
  <c r="AX353" i="1" s="1"/>
  <c r="AU353" i="1"/>
  <c r="AV353" i="1" s="1"/>
  <c r="AT353" i="1"/>
  <c r="AW352" i="1"/>
  <c r="AX352" i="1" s="1"/>
  <c r="AU352" i="1"/>
  <c r="AV352" i="1" s="1"/>
  <c r="AT352" i="1"/>
  <c r="AW351" i="1"/>
  <c r="AX351" i="1" s="1"/>
  <c r="AU351" i="1"/>
  <c r="AV351" i="1" s="1"/>
  <c r="AT351" i="1"/>
  <c r="AW350" i="1"/>
  <c r="AX350" i="1" s="1"/>
  <c r="AU350" i="1"/>
  <c r="AV350" i="1" s="1"/>
  <c r="AT350" i="1"/>
  <c r="AW349" i="1"/>
  <c r="AX349" i="1" s="1"/>
  <c r="AU349" i="1"/>
  <c r="AV349" i="1" s="1"/>
  <c r="AT349" i="1"/>
  <c r="AW348" i="1"/>
  <c r="AX348" i="1" s="1"/>
  <c r="AU348" i="1"/>
  <c r="AV348" i="1" s="1"/>
  <c r="AT348" i="1"/>
  <c r="AW347" i="1"/>
  <c r="AX347" i="1" s="1"/>
  <c r="AU347" i="1"/>
  <c r="AV347" i="1" s="1"/>
  <c r="AT347" i="1"/>
  <c r="AW376" i="1"/>
  <c r="AX376" i="1" s="1"/>
  <c r="AU376" i="1"/>
  <c r="AV376" i="1" s="1"/>
  <c r="AT376" i="1"/>
  <c r="AW375" i="1"/>
  <c r="AX375" i="1" s="1"/>
  <c r="AU375" i="1"/>
  <c r="AV375" i="1" s="1"/>
  <c r="AT375" i="1"/>
  <c r="AW374" i="1"/>
  <c r="AX374" i="1" s="1"/>
  <c r="AU374" i="1"/>
  <c r="AV374" i="1" s="1"/>
  <c r="AT374" i="1"/>
  <c r="AW373" i="1"/>
  <c r="AX373" i="1" s="1"/>
  <c r="AU373" i="1"/>
  <c r="AV373" i="1" s="1"/>
  <c r="AT373" i="1"/>
  <c r="AW372" i="1"/>
  <c r="AX372" i="1" s="1"/>
  <c r="AU372" i="1"/>
  <c r="AV372" i="1" s="1"/>
  <c r="AT372" i="1"/>
  <c r="AW371" i="1"/>
  <c r="AX371" i="1" s="1"/>
  <c r="AU371" i="1"/>
  <c r="AV371" i="1" s="1"/>
  <c r="AT371" i="1"/>
  <c r="AX370" i="1"/>
  <c r="AW370" i="1"/>
  <c r="AU370" i="1"/>
  <c r="AV370" i="1" s="1"/>
  <c r="AT370" i="1"/>
  <c r="AW369" i="1"/>
  <c r="AX369" i="1" s="1"/>
  <c r="AU369" i="1"/>
  <c r="AV369" i="1" s="1"/>
  <c r="AT369" i="1"/>
  <c r="AW368" i="1"/>
  <c r="AX368" i="1" s="1"/>
  <c r="AV368" i="1"/>
  <c r="AU368" i="1"/>
  <c r="AT368" i="1"/>
  <c r="AW367" i="1"/>
  <c r="AX367" i="1" s="1"/>
  <c r="AU367" i="1"/>
  <c r="AV367" i="1" s="1"/>
  <c r="AT367" i="1"/>
  <c r="AW366" i="1"/>
  <c r="AX366" i="1" s="1"/>
  <c r="AU366" i="1"/>
  <c r="AV366" i="1" s="1"/>
  <c r="AT366" i="1"/>
  <c r="AW365" i="1"/>
  <c r="AX365" i="1" s="1"/>
  <c r="AU365" i="1"/>
  <c r="AV365" i="1" s="1"/>
  <c r="AT365" i="1"/>
  <c r="AW384" i="1"/>
  <c r="AX384" i="1" s="1"/>
  <c r="AW385" i="1"/>
  <c r="AX385" i="1" s="1"/>
  <c r="AW386" i="1"/>
  <c r="AX386" i="1" s="1"/>
  <c r="AW387" i="1"/>
  <c r="AX387" i="1" s="1"/>
  <c r="AW388" i="1"/>
  <c r="AX388" i="1" s="1"/>
  <c r="AW389" i="1"/>
  <c r="AX389" i="1" s="1"/>
  <c r="AW390" i="1"/>
  <c r="AX390" i="1" s="1"/>
  <c r="AW391" i="1"/>
  <c r="AX391" i="1" s="1"/>
  <c r="AW392" i="1"/>
  <c r="AX392" i="1" s="1"/>
  <c r="AW393" i="1"/>
  <c r="AX393" i="1" s="1"/>
  <c r="AW394" i="1"/>
  <c r="AX394" i="1" s="1"/>
  <c r="AW383" i="1"/>
  <c r="AX383" i="1" s="1"/>
  <c r="AV384" i="1"/>
  <c r="AV393" i="1"/>
  <c r="AU384" i="1"/>
  <c r="AU385" i="1"/>
  <c r="AV385" i="1" s="1"/>
  <c r="AU386" i="1"/>
  <c r="AV386" i="1" s="1"/>
  <c r="AU387" i="1"/>
  <c r="AV387" i="1" s="1"/>
  <c r="AU388" i="1"/>
  <c r="AV388" i="1" s="1"/>
  <c r="AU389" i="1"/>
  <c r="AV389" i="1" s="1"/>
  <c r="AU390" i="1"/>
  <c r="AV390" i="1" s="1"/>
  <c r="AU391" i="1"/>
  <c r="AV391" i="1" s="1"/>
  <c r="AU392" i="1"/>
  <c r="AV392" i="1" s="1"/>
  <c r="AU393" i="1"/>
  <c r="AU394" i="1"/>
  <c r="AV394" i="1" s="1"/>
  <c r="AU383" i="1"/>
  <c r="AV383" i="1" s="1"/>
  <c r="AT384" i="1"/>
  <c r="AT385" i="1"/>
  <c r="AT386" i="1"/>
  <c r="AT387" i="1"/>
  <c r="AT388" i="1"/>
  <c r="AT389" i="1"/>
  <c r="AT390" i="1"/>
  <c r="AT391" i="1"/>
  <c r="AT392" i="1"/>
  <c r="AT393" i="1"/>
  <c r="AT394" i="1"/>
  <c r="AT383" i="1"/>
  <c r="AQ394" i="1"/>
  <c r="AR394" i="1" s="1"/>
  <c r="AQ392" i="1"/>
  <c r="AR392" i="1" s="1"/>
  <c r="AQ393" i="1"/>
  <c r="AR393" i="1" s="1"/>
  <c r="AQ391" i="1"/>
  <c r="AR391" i="1" s="1"/>
  <c r="AQ390" i="1"/>
  <c r="AR390" i="1" s="1"/>
  <c r="AQ389" i="1"/>
  <c r="AR389" i="1" s="1"/>
  <c r="AQ388" i="1" l="1"/>
  <c r="AR388" i="1" s="1"/>
  <c r="AQ387" i="1"/>
  <c r="AR387" i="1" s="1"/>
  <c r="AS396" i="1"/>
  <c r="AS395" i="1"/>
  <c r="AQ386" i="1"/>
  <c r="AR386" i="1" s="1"/>
  <c r="AQ385" i="1"/>
  <c r="AR385" i="1" s="1"/>
  <c r="AQ384" i="1"/>
  <c r="AR384" i="1" s="1"/>
  <c r="AQ383" i="1"/>
  <c r="AR383" i="1" s="1"/>
  <c r="AB394" i="1"/>
  <c r="AB393" i="1"/>
  <c r="AB392" i="1"/>
  <c r="AB391" i="1"/>
  <c r="AB390" i="1"/>
  <c r="AB389" i="1"/>
  <c r="AB388" i="1"/>
  <c r="AB387" i="1"/>
  <c r="AB386" i="1"/>
  <c r="AB385" i="1"/>
  <c r="AB384" i="1"/>
  <c r="AB383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I396" i="1"/>
  <c r="L396" i="1"/>
  <c r="F396" i="1"/>
  <c r="H396" i="1"/>
  <c r="G396" i="1"/>
  <c r="K396" i="1"/>
  <c r="J396" i="1"/>
  <c r="E396" i="1"/>
  <c r="D396" i="1"/>
  <c r="C396" i="1"/>
  <c r="B396" i="1"/>
  <c r="AP395" i="1"/>
  <c r="AO395" i="1"/>
  <c r="AN395" i="1"/>
  <c r="AM395" i="1"/>
  <c r="AL395" i="1"/>
  <c r="AK395" i="1"/>
  <c r="AJ395" i="1"/>
  <c r="AI395" i="1"/>
  <c r="AH395" i="1"/>
  <c r="AG395" i="1"/>
  <c r="AF395" i="1"/>
  <c r="AE395" i="1"/>
  <c r="AD395" i="1"/>
  <c r="AC395" i="1"/>
  <c r="AA395" i="1"/>
  <c r="P395" i="1"/>
  <c r="O395" i="1"/>
  <c r="M395" i="1"/>
  <c r="B395" i="1"/>
  <c r="AQ376" i="1"/>
  <c r="AR376" i="1" s="1"/>
  <c r="AQ375" i="1"/>
  <c r="AB375" i="1"/>
  <c r="AB376" i="1"/>
  <c r="AQ374" i="1"/>
  <c r="AB374" i="1"/>
  <c r="AQ373" i="1"/>
  <c r="AR373" i="1" s="1"/>
  <c r="AB373" i="1"/>
  <c r="AQ372" i="1"/>
  <c r="AR372" i="1" s="1"/>
  <c r="AB372" i="1"/>
  <c r="AQ371" i="1"/>
  <c r="AR371" i="1" s="1"/>
  <c r="AB371" i="1"/>
  <c r="AQ370" i="1"/>
  <c r="AR370" i="1" s="1"/>
  <c r="AB370" i="1"/>
  <c r="AQ369" i="1"/>
  <c r="AR369" i="1" s="1"/>
  <c r="AB369" i="1"/>
  <c r="AQ367" i="1"/>
  <c r="AR367" i="1" s="1"/>
  <c r="AQ368" i="1"/>
  <c r="AR368" i="1" s="1"/>
  <c r="AB368" i="1"/>
  <c r="AB367" i="1"/>
  <c r="AQ366" i="1"/>
  <c r="AR366" i="1" s="1"/>
  <c r="AB366" i="1"/>
  <c r="AQ365" i="1"/>
  <c r="AR365" i="1" s="1"/>
  <c r="AB365" i="1"/>
  <c r="AP378" i="1"/>
  <c r="AO378" i="1"/>
  <c r="AN378" i="1"/>
  <c r="AM378" i="1"/>
  <c r="AL378" i="1"/>
  <c r="AK378" i="1"/>
  <c r="AJ378" i="1"/>
  <c r="AI378" i="1"/>
  <c r="AH378" i="1"/>
  <c r="AG378" i="1"/>
  <c r="AF378" i="1"/>
  <c r="AE378" i="1"/>
  <c r="AD378" i="1"/>
  <c r="AC378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I378" i="1"/>
  <c r="L378" i="1"/>
  <c r="F378" i="1"/>
  <c r="H378" i="1"/>
  <c r="G378" i="1"/>
  <c r="K378" i="1"/>
  <c r="J378" i="1"/>
  <c r="E378" i="1"/>
  <c r="D378" i="1"/>
  <c r="C378" i="1"/>
  <c r="B378" i="1"/>
  <c r="AP377" i="1"/>
  <c r="AO377" i="1"/>
  <c r="AN377" i="1"/>
  <c r="AM377" i="1"/>
  <c r="AL377" i="1"/>
  <c r="AK377" i="1"/>
  <c r="AJ377" i="1"/>
  <c r="AI377" i="1"/>
  <c r="AH377" i="1"/>
  <c r="AG377" i="1"/>
  <c r="AF377" i="1"/>
  <c r="AE377" i="1"/>
  <c r="AD377" i="1"/>
  <c r="AC377" i="1"/>
  <c r="AA377" i="1"/>
  <c r="P377" i="1"/>
  <c r="O377" i="1"/>
  <c r="M377" i="1"/>
  <c r="B377" i="1"/>
  <c r="AQ358" i="1"/>
  <c r="AR358" i="1" s="1"/>
  <c r="AB358" i="1"/>
  <c r="AQ357" i="1"/>
  <c r="AR357" i="1" s="1"/>
  <c r="AB357" i="1"/>
  <c r="AQ356" i="1"/>
  <c r="AR356" i="1" s="1"/>
  <c r="AB356" i="1"/>
  <c r="AQ355" i="1"/>
  <c r="AR355" i="1" s="1"/>
  <c r="AB355" i="1"/>
  <c r="AQ354" i="1"/>
  <c r="AR354" i="1" s="1"/>
  <c r="AB354" i="1"/>
  <c r="AQ353" i="1"/>
  <c r="AR353" i="1" s="1"/>
  <c r="AB353" i="1"/>
  <c r="AQ352" i="1"/>
  <c r="AR352" i="1" s="1"/>
  <c r="AB352" i="1"/>
  <c r="AQ351" i="1"/>
  <c r="AR351" i="1" s="1"/>
  <c r="AB351" i="1"/>
  <c r="AQ350" i="1"/>
  <c r="AR350" i="1" s="1"/>
  <c r="AB350" i="1"/>
  <c r="AQ349" i="1"/>
  <c r="AR349" i="1" s="1"/>
  <c r="AB349" i="1"/>
  <c r="AQ348" i="1"/>
  <c r="AR348" i="1" s="1"/>
  <c r="AB348" i="1"/>
  <c r="AQ347" i="1"/>
  <c r="AR347" i="1" s="1"/>
  <c r="AB347" i="1"/>
  <c r="AP360" i="1"/>
  <c r="AO360" i="1"/>
  <c r="AN360" i="1"/>
  <c r="AM360" i="1"/>
  <c r="AL360" i="1"/>
  <c r="AK360" i="1"/>
  <c r="AJ360" i="1"/>
  <c r="AI360" i="1"/>
  <c r="AH360" i="1"/>
  <c r="AG360" i="1"/>
  <c r="AF360" i="1"/>
  <c r="AE360" i="1"/>
  <c r="AD360" i="1"/>
  <c r="AC360" i="1"/>
  <c r="AA360" i="1"/>
  <c r="Z360" i="1"/>
  <c r="Y360" i="1"/>
  <c r="X360" i="1"/>
  <c r="V360" i="1"/>
  <c r="U360" i="1"/>
  <c r="T360" i="1"/>
  <c r="S360" i="1"/>
  <c r="R360" i="1"/>
  <c r="Q360" i="1"/>
  <c r="P360" i="1"/>
  <c r="O360" i="1"/>
  <c r="N360" i="1"/>
  <c r="M360" i="1"/>
  <c r="F360" i="1"/>
  <c r="H360" i="1"/>
  <c r="G360" i="1"/>
  <c r="K360" i="1"/>
  <c r="J360" i="1"/>
  <c r="E360" i="1"/>
  <c r="D360" i="1"/>
  <c r="C360" i="1"/>
  <c r="B360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A359" i="1"/>
  <c r="P359" i="1"/>
  <c r="O359" i="1"/>
  <c r="M359" i="1"/>
  <c r="B359" i="1"/>
  <c r="W360" i="1"/>
  <c r="I360" i="1"/>
  <c r="L360" i="1"/>
  <c r="AQ331" i="1"/>
  <c r="AR331" i="1" s="1"/>
  <c r="AQ332" i="1"/>
  <c r="AR332" i="1" s="1"/>
  <c r="AQ333" i="1"/>
  <c r="AR333" i="1" s="1"/>
  <c r="AQ334" i="1"/>
  <c r="AR334" i="1" s="1"/>
  <c r="AQ335" i="1"/>
  <c r="AR335" i="1" s="1"/>
  <c r="AQ336" i="1"/>
  <c r="AQ337" i="1"/>
  <c r="AQ338" i="1"/>
  <c r="AR338" i="1" s="1"/>
  <c r="AQ339" i="1"/>
  <c r="AR339" i="1" s="1"/>
  <c r="AQ340" i="1"/>
  <c r="AQ330" i="1"/>
  <c r="AR330" i="1" s="1"/>
  <c r="AB330" i="1"/>
  <c r="AB331" i="1"/>
  <c r="AB332" i="1"/>
  <c r="AB333" i="1"/>
  <c r="AB334" i="1"/>
  <c r="AB335" i="1"/>
  <c r="AB336" i="1"/>
  <c r="AB337" i="1"/>
  <c r="AB338" i="1"/>
  <c r="AB339" i="1"/>
  <c r="AB340" i="1"/>
  <c r="Z330" i="1"/>
  <c r="Z331" i="1"/>
  <c r="Z332" i="1"/>
  <c r="Z333" i="1"/>
  <c r="Z334" i="1"/>
  <c r="Z335" i="1"/>
  <c r="Z336" i="1"/>
  <c r="Z337" i="1"/>
  <c r="Z338" i="1"/>
  <c r="Z339" i="1"/>
  <c r="Z340" i="1"/>
  <c r="W330" i="1"/>
  <c r="W331" i="1"/>
  <c r="W332" i="1"/>
  <c r="W333" i="1"/>
  <c r="W334" i="1"/>
  <c r="W335" i="1"/>
  <c r="W336" i="1"/>
  <c r="W337" i="1"/>
  <c r="W338" i="1"/>
  <c r="W339" i="1"/>
  <c r="W340" i="1"/>
  <c r="AQ322" i="1"/>
  <c r="AR322" i="1" s="1"/>
  <c r="AB322" i="1"/>
  <c r="Z322" i="1"/>
  <c r="AQ329" i="1"/>
  <c r="AB329" i="1"/>
  <c r="Z329" i="1"/>
  <c r="W329" i="1"/>
  <c r="F329" i="1"/>
  <c r="L329" i="1"/>
  <c r="I329" i="1"/>
  <c r="F330" i="1"/>
  <c r="L330" i="1"/>
  <c r="I330" i="1"/>
  <c r="F331" i="1"/>
  <c r="L331" i="1"/>
  <c r="I331" i="1"/>
  <c r="F332" i="1"/>
  <c r="L332" i="1"/>
  <c r="I332" i="1"/>
  <c r="F333" i="1"/>
  <c r="L333" i="1"/>
  <c r="I333" i="1"/>
  <c r="F334" i="1"/>
  <c r="L334" i="1"/>
  <c r="I334" i="1"/>
  <c r="F335" i="1"/>
  <c r="L335" i="1"/>
  <c r="I335" i="1"/>
  <c r="F336" i="1"/>
  <c r="L336" i="1"/>
  <c r="I336" i="1"/>
  <c r="F337" i="1"/>
  <c r="L337" i="1"/>
  <c r="I337" i="1"/>
  <c r="F338" i="1"/>
  <c r="L338" i="1"/>
  <c r="I338" i="1"/>
  <c r="F339" i="1"/>
  <c r="L339" i="1"/>
  <c r="I339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A342" i="1"/>
  <c r="Y342" i="1"/>
  <c r="X342" i="1"/>
  <c r="V342" i="1"/>
  <c r="U342" i="1"/>
  <c r="T342" i="1"/>
  <c r="S342" i="1"/>
  <c r="R342" i="1"/>
  <c r="Q342" i="1"/>
  <c r="P342" i="1"/>
  <c r="O342" i="1"/>
  <c r="N342" i="1"/>
  <c r="M342" i="1"/>
  <c r="H342" i="1"/>
  <c r="G342" i="1"/>
  <c r="K342" i="1"/>
  <c r="J342" i="1"/>
  <c r="E342" i="1"/>
  <c r="D342" i="1"/>
  <c r="C342" i="1"/>
  <c r="B342" i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A341" i="1"/>
  <c r="P341" i="1"/>
  <c r="O341" i="1"/>
  <c r="M341" i="1"/>
  <c r="B341" i="1"/>
  <c r="I340" i="1"/>
  <c r="L340" i="1"/>
  <c r="F340" i="1"/>
  <c r="AQ321" i="1"/>
  <c r="AR321" i="1" s="1"/>
  <c r="AB321" i="1"/>
  <c r="AQ320" i="1"/>
  <c r="AR320" i="1" s="1"/>
  <c r="AB320" i="1"/>
  <c r="AQ319" i="1"/>
  <c r="AR319" i="1" s="1"/>
  <c r="AB319" i="1"/>
  <c r="W317" i="1"/>
  <c r="W318" i="1"/>
  <c r="W319" i="1"/>
  <c r="W320" i="1"/>
  <c r="W321" i="1"/>
  <c r="W322" i="1"/>
  <c r="Z317" i="1"/>
  <c r="Z318" i="1"/>
  <c r="Z319" i="1"/>
  <c r="Z320" i="1"/>
  <c r="Z321" i="1"/>
  <c r="AQ318" i="1"/>
  <c r="AR318" i="1" s="1"/>
  <c r="AB318" i="1"/>
  <c r="AQ317" i="1"/>
  <c r="AR317" i="1" s="1"/>
  <c r="AB317" i="1"/>
  <c r="F317" i="1"/>
  <c r="L317" i="1"/>
  <c r="I317" i="1"/>
  <c r="F318" i="1"/>
  <c r="L318" i="1"/>
  <c r="I318" i="1"/>
  <c r="F319" i="1"/>
  <c r="L319" i="1"/>
  <c r="I319" i="1"/>
  <c r="F320" i="1"/>
  <c r="L320" i="1"/>
  <c r="I320" i="1"/>
  <c r="F321" i="1"/>
  <c r="L321" i="1"/>
  <c r="I321" i="1"/>
  <c r="F322" i="1"/>
  <c r="L322" i="1"/>
  <c r="I322" i="1"/>
  <c r="AQ316" i="1"/>
  <c r="AR316" i="1" s="1"/>
  <c r="Z311" i="1"/>
  <c r="Z312" i="1"/>
  <c r="Z313" i="1"/>
  <c r="Z314" i="1"/>
  <c r="Z315" i="1"/>
  <c r="W311" i="1"/>
  <c r="W312" i="1"/>
  <c r="W313" i="1"/>
  <c r="W314" i="1"/>
  <c r="W315" i="1"/>
  <c r="F311" i="1"/>
  <c r="L311" i="1"/>
  <c r="I311" i="1"/>
  <c r="F312" i="1"/>
  <c r="L312" i="1"/>
  <c r="I312" i="1"/>
  <c r="F313" i="1"/>
  <c r="L313" i="1"/>
  <c r="I313" i="1"/>
  <c r="F314" i="1"/>
  <c r="L314" i="1"/>
  <c r="I314" i="1"/>
  <c r="F315" i="1"/>
  <c r="L315" i="1"/>
  <c r="I315" i="1"/>
  <c r="Z316" i="1"/>
  <c r="W316" i="1"/>
  <c r="F316" i="1"/>
  <c r="L316" i="1"/>
  <c r="I316" i="1"/>
  <c r="AQ315" i="1"/>
  <c r="AR315" i="1" s="1"/>
  <c r="AQ314" i="1"/>
  <c r="AQ313" i="1"/>
  <c r="AR313" i="1" s="1"/>
  <c r="AQ312" i="1"/>
  <c r="AR312" i="1" s="1"/>
  <c r="AQ311" i="1"/>
  <c r="AR311" i="1" s="1"/>
  <c r="AB312" i="1"/>
  <c r="AB313" i="1"/>
  <c r="AB314" i="1"/>
  <c r="AB315" i="1"/>
  <c r="AB316" i="1"/>
  <c r="AB311" i="1"/>
  <c r="AQ304" i="1"/>
  <c r="AR304" i="1" s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Y324" i="1"/>
  <c r="X324" i="1"/>
  <c r="V324" i="1"/>
  <c r="U324" i="1"/>
  <c r="T324" i="1"/>
  <c r="S324" i="1"/>
  <c r="R324" i="1"/>
  <c r="Q324" i="1"/>
  <c r="P324" i="1"/>
  <c r="O324" i="1"/>
  <c r="N324" i="1"/>
  <c r="M324" i="1"/>
  <c r="AA324" i="1"/>
  <c r="H324" i="1"/>
  <c r="K324" i="1"/>
  <c r="E324" i="1"/>
  <c r="G324" i="1"/>
  <c r="J324" i="1"/>
  <c r="D324" i="1"/>
  <c r="C324" i="1"/>
  <c r="B324" i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P323" i="1"/>
  <c r="O323" i="1"/>
  <c r="M323" i="1"/>
  <c r="AA323" i="1"/>
  <c r="B323" i="1"/>
  <c r="AQ295" i="1"/>
  <c r="Z293" i="1"/>
  <c r="Z294" i="1"/>
  <c r="W293" i="1"/>
  <c r="W294" i="1"/>
  <c r="AQ294" i="1"/>
  <c r="AR294" i="1" s="1"/>
  <c r="AQ296" i="1"/>
  <c r="AR296" i="1" s="1"/>
  <c r="AQ297" i="1"/>
  <c r="AR297" i="1" s="1"/>
  <c r="AQ298" i="1"/>
  <c r="AR298" i="1" s="1"/>
  <c r="AQ299" i="1"/>
  <c r="AR299" i="1" s="1"/>
  <c r="AQ300" i="1"/>
  <c r="AR300" i="1" s="1"/>
  <c r="AQ301" i="1"/>
  <c r="AR301" i="1" s="1"/>
  <c r="AQ302" i="1"/>
  <c r="AR302" i="1" s="1"/>
  <c r="AQ303" i="1"/>
  <c r="AR303" i="1" s="1"/>
  <c r="AQ293" i="1"/>
  <c r="AQ286" i="1"/>
  <c r="AR286" i="1" s="1"/>
  <c r="AB293" i="1"/>
  <c r="AB286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Y306" i="1"/>
  <c r="X306" i="1"/>
  <c r="V306" i="1"/>
  <c r="U306" i="1"/>
  <c r="T306" i="1"/>
  <c r="S306" i="1"/>
  <c r="R306" i="1"/>
  <c r="Q306" i="1"/>
  <c r="P306" i="1"/>
  <c r="O306" i="1"/>
  <c r="N306" i="1"/>
  <c r="M306" i="1"/>
  <c r="AA306" i="1"/>
  <c r="I306" i="1"/>
  <c r="L306" i="1"/>
  <c r="F306" i="1"/>
  <c r="H306" i="1"/>
  <c r="K306" i="1"/>
  <c r="E306" i="1"/>
  <c r="G306" i="1"/>
  <c r="J306" i="1"/>
  <c r="D306" i="1"/>
  <c r="C306" i="1"/>
  <c r="B306" i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P305" i="1"/>
  <c r="O305" i="1"/>
  <c r="N305" i="1"/>
  <c r="M305" i="1"/>
  <c r="AA305" i="1"/>
  <c r="C305" i="1"/>
  <c r="B305" i="1"/>
  <c r="AB304" i="1"/>
  <c r="AB303" i="1"/>
  <c r="AB302" i="1"/>
  <c r="AB301" i="1"/>
  <c r="AB300" i="1"/>
  <c r="AB299" i="1"/>
  <c r="AB298" i="1"/>
  <c r="AB297" i="1"/>
  <c r="AB296" i="1"/>
  <c r="AB295" i="1"/>
  <c r="AB294" i="1"/>
  <c r="AQ276" i="1"/>
  <c r="AR276" i="1" s="1"/>
  <c r="AQ277" i="1"/>
  <c r="AR277" i="1" s="1"/>
  <c r="AQ278" i="1"/>
  <c r="AR278" i="1" s="1"/>
  <c r="AQ279" i="1"/>
  <c r="AR279" i="1" s="1"/>
  <c r="AQ280" i="1"/>
  <c r="AR280" i="1" s="1"/>
  <c r="AQ281" i="1"/>
  <c r="AR281" i="1" s="1"/>
  <c r="AQ282" i="1"/>
  <c r="AR282" i="1" s="1"/>
  <c r="AQ283" i="1"/>
  <c r="AR283" i="1" s="1"/>
  <c r="AQ284" i="1"/>
  <c r="AR284" i="1" s="1"/>
  <c r="AQ285" i="1"/>
  <c r="AR285" i="1" s="1"/>
  <c r="AQ275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AA288" i="1"/>
  <c r="I288" i="1"/>
  <c r="L288" i="1"/>
  <c r="F288" i="1"/>
  <c r="H288" i="1"/>
  <c r="K288" i="1"/>
  <c r="E288" i="1"/>
  <c r="G288" i="1"/>
  <c r="J288" i="1"/>
  <c r="D288" i="1"/>
  <c r="C288" i="1"/>
  <c r="B288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P287" i="1"/>
  <c r="O287" i="1"/>
  <c r="N287" i="1"/>
  <c r="M287" i="1"/>
  <c r="AA287" i="1"/>
  <c r="C287" i="1"/>
  <c r="B287" i="1"/>
  <c r="AB285" i="1"/>
  <c r="AB284" i="1"/>
  <c r="AB283" i="1"/>
  <c r="AB282" i="1"/>
  <c r="AB281" i="1"/>
  <c r="AB280" i="1"/>
  <c r="AB279" i="1"/>
  <c r="AB278" i="1"/>
  <c r="AB277" i="1"/>
  <c r="AB276" i="1"/>
  <c r="AR275" i="1"/>
  <c r="AB275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AA270" i="1"/>
  <c r="I270" i="1"/>
  <c r="L270" i="1"/>
  <c r="F270" i="1"/>
  <c r="H270" i="1"/>
  <c r="K270" i="1"/>
  <c r="E270" i="1"/>
  <c r="G270" i="1"/>
  <c r="J270" i="1"/>
  <c r="D270" i="1"/>
  <c r="C270" i="1"/>
  <c r="B270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P269" i="1"/>
  <c r="O269" i="1"/>
  <c r="N269" i="1"/>
  <c r="M269" i="1"/>
  <c r="AA269" i="1"/>
  <c r="C269" i="1"/>
  <c r="B269" i="1"/>
  <c r="AQ268" i="1"/>
  <c r="AR268" i="1" s="1"/>
  <c r="AB268" i="1"/>
  <c r="AQ267" i="1"/>
  <c r="AR267" i="1" s="1"/>
  <c r="AB267" i="1"/>
  <c r="AQ266" i="1"/>
  <c r="AR266" i="1" s="1"/>
  <c r="AB266" i="1"/>
  <c r="AQ265" i="1"/>
  <c r="AR265" i="1" s="1"/>
  <c r="AB265" i="1"/>
  <c r="AQ264" i="1"/>
  <c r="AR264" i="1" s="1"/>
  <c r="AB264" i="1"/>
  <c r="AQ263" i="1"/>
  <c r="AR263" i="1" s="1"/>
  <c r="AB263" i="1"/>
  <c r="AQ262" i="1"/>
  <c r="AR262" i="1" s="1"/>
  <c r="AB262" i="1"/>
  <c r="AQ261" i="1"/>
  <c r="AR261" i="1" s="1"/>
  <c r="AB261" i="1"/>
  <c r="AQ260" i="1"/>
  <c r="AR260" i="1" s="1"/>
  <c r="AB260" i="1"/>
  <c r="AQ259" i="1"/>
  <c r="AR259" i="1" s="1"/>
  <c r="AB259" i="1"/>
  <c r="AQ258" i="1"/>
  <c r="AR258" i="1" s="1"/>
  <c r="AB258" i="1"/>
  <c r="AQ257" i="1"/>
  <c r="AR257" i="1" s="1"/>
  <c r="AB257" i="1"/>
  <c r="AQ239" i="1"/>
  <c r="AQ240" i="1"/>
  <c r="AR240" i="1" s="1"/>
  <c r="AQ241" i="1"/>
  <c r="AR241" i="1" s="1"/>
  <c r="AQ242" i="1"/>
  <c r="AR242" i="1" s="1"/>
  <c r="AQ243" i="1"/>
  <c r="AR243" i="1" s="1"/>
  <c r="AQ244" i="1"/>
  <c r="AR244" i="1" s="1"/>
  <c r="AQ245" i="1"/>
  <c r="AR245" i="1" s="1"/>
  <c r="AQ246" i="1"/>
  <c r="AR246" i="1" s="1"/>
  <c r="AQ247" i="1"/>
  <c r="AR247" i="1" s="1"/>
  <c r="AQ248" i="1"/>
  <c r="AR248" i="1" s="1"/>
  <c r="AQ249" i="1"/>
  <c r="AR249" i="1" s="1"/>
  <c r="AQ250" i="1"/>
  <c r="AR250" i="1" s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AB239" i="1"/>
  <c r="AB240" i="1"/>
  <c r="AB241" i="1"/>
  <c r="AB242" i="1"/>
  <c r="AB243" i="1"/>
  <c r="AB244" i="1"/>
  <c r="AB245" i="1"/>
  <c r="AB246" i="1"/>
  <c r="AB247" i="1"/>
  <c r="AB248" i="1"/>
  <c r="AB249" i="1"/>
  <c r="AA252" i="1"/>
  <c r="I252" i="1"/>
  <c r="L252" i="1"/>
  <c r="F252" i="1"/>
  <c r="H252" i="1"/>
  <c r="K252" i="1"/>
  <c r="E252" i="1"/>
  <c r="G252" i="1"/>
  <c r="J252" i="1"/>
  <c r="D252" i="1"/>
  <c r="C252" i="1"/>
  <c r="B252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P251" i="1"/>
  <c r="O251" i="1"/>
  <c r="N251" i="1"/>
  <c r="M251" i="1"/>
  <c r="AA251" i="1"/>
  <c r="C251" i="1"/>
  <c r="B251" i="1"/>
  <c r="AB250" i="1"/>
  <c r="C230" i="1"/>
  <c r="AZ230" i="1" s="1"/>
  <c r="AZ234" i="1" s="1"/>
  <c r="AQ222" i="1"/>
  <c r="AR222" i="1" s="1"/>
  <c r="AQ223" i="1"/>
  <c r="AR223" i="1" s="1"/>
  <c r="AQ224" i="1"/>
  <c r="AR224" i="1" s="1"/>
  <c r="AQ225" i="1"/>
  <c r="AR225" i="1" s="1"/>
  <c r="AQ226" i="1"/>
  <c r="AR226" i="1" s="1"/>
  <c r="AQ227" i="1"/>
  <c r="AR227" i="1" s="1"/>
  <c r="AQ228" i="1"/>
  <c r="AR228" i="1" s="1"/>
  <c r="AQ229" i="1"/>
  <c r="AR229" i="1" s="1"/>
  <c r="AQ230" i="1"/>
  <c r="AR230" i="1" s="1"/>
  <c r="AQ231" i="1"/>
  <c r="AR231" i="1" s="1"/>
  <c r="AQ232" i="1"/>
  <c r="AR232" i="1" s="1"/>
  <c r="AQ221" i="1"/>
  <c r="AR221" i="1" s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AB221" i="1"/>
  <c r="AB222" i="1"/>
  <c r="AB223" i="1"/>
  <c r="AB224" i="1"/>
  <c r="AB225" i="1"/>
  <c r="AB226" i="1"/>
  <c r="AB227" i="1"/>
  <c r="AB228" i="1"/>
  <c r="AB229" i="1"/>
  <c r="AB230" i="1"/>
  <c r="AB232" i="1"/>
  <c r="AA234" i="1"/>
  <c r="I234" i="1"/>
  <c r="L234" i="1"/>
  <c r="F234" i="1"/>
  <c r="H234" i="1"/>
  <c r="K234" i="1"/>
  <c r="E234" i="1"/>
  <c r="G234" i="1"/>
  <c r="J234" i="1"/>
  <c r="D234" i="1"/>
  <c r="B234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P233" i="1"/>
  <c r="O233" i="1"/>
  <c r="N233" i="1"/>
  <c r="M233" i="1"/>
  <c r="AA233" i="1"/>
  <c r="B233" i="1"/>
  <c r="AQ203" i="1"/>
  <c r="AQ204" i="1"/>
  <c r="AR204" i="1" s="1"/>
  <c r="AQ205" i="1"/>
  <c r="AR205" i="1" s="1"/>
  <c r="AQ206" i="1"/>
  <c r="AR206" i="1" s="1"/>
  <c r="AQ207" i="1"/>
  <c r="AR207" i="1" s="1"/>
  <c r="AQ208" i="1"/>
  <c r="AR208" i="1" s="1"/>
  <c r="AQ209" i="1"/>
  <c r="AR209" i="1" s="1"/>
  <c r="AQ210" i="1"/>
  <c r="AR210" i="1" s="1"/>
  <c r="AQ211" i="1"/>
  <c r="AR211" i="1" s="1"/>
  <c r="AQ212" i="1"/>
  <c r="AR212" i="1" s="1"/>
  <c r="AQ213" i="1"/>
  <c r="AR213" i="1" s="1"/>
  <c r="AQ214" i="1"/>
  <c r="AR214" i="1" s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A216" i="1"/>
  <c r="I216" i="1"/>
  <c r="L216" i="1"/>
  <c r="F216" i="1"/>
  <c r="H216" i="1"/>
  <c r="K216" i="1"/>
  <c r="E216" i="1"/>
  <c r="G216" i="1"/>
  <c r="J216" i="1"/>
  <c r="D216" i="1"/>
  <c r="C216" i="1"/>
  <c r="B216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Z215" i="1"/>
  <c r="Y215" i="1"/>
  <c r="X215" i="1"/>
  <c r="W215" i="1"/>
  <c r="V215" i="1"/>
  <c r="U215" i="1"/>
  <c r="P215" i="1"/>
  <c r="O215" i="1"/>
  <c r="N215" i="1"/>
  <c r="M215" i="1"/>
  <c r="AA215" i="1"/>
  <c r="I215" i="1"/>
  <c r="L215" i="1"/>
  <c r="F215" i="1"/>
  <c r="C215" i="1"/>
  <c r="B215" i="1"/>
  <c r="AQ186" i="1"/>
  <c r="AR186" i="1" s="1"/>
  <c r="AQ187" i="1"/>
  <c r="AR187" i="1" s="1"/>
  <c r="AQ188" i="1"/>
  <c r="AR188" i="1" s="1"/>
  <c r="AQ189" i="1"/>
  <c r="AR189" i="1" s="1"/>
  <c r="AQ190" i="1"/>
  <c r="AR190" i="1" s="1"/>
  <c r="AQ191" i="1"/>
  <c r="AR191" i="1" s="1"/>
  <c r="AQ192" i="1"/>
  <c r="AR192" i="1" s="1"/>
  <c r="AQ193" i="1"/>
  <c r="AR193" i="1" s="1"/>
  <c r="AQ194" i="1"/>
  <c r="AR194" i="1" s="1"/>
  <c r="AQ195" i="1"/>
  <c r="AR195" i="1" s="1"/>
  <c r="AQ196" i="1"/>
  <c r="AR196" i="1" s="1"/>
  <c r="AQ185" i="1"/>
  <c r="AR185" i="1" s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A198" i="1"/>
  <c r="I198" i="1"/>
  <c r="L198" i="1"/>
  <c r="F198" i="1"/>
  <c r="H198" i="1"/>
  <c r="K198" i="1"/>
  <c r="E198" i="1"/>
  <c r="G198" i="1"/>
  <c r="J198" i="1"/>
  <c r="D198" i="1"/>
  <c r="C198" i="1"/>
  <c r="B198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P197" i="1"/>
  <c r="O197" i="1"/>
  <c r="M197" i="1"/>
  <c r="AA197" i="1"/>
  <c r="C197" i="1"/>
  <c r="B197" i="1"/>
  <c r="AQ173" i="1"/>
  <c r="AR173" i="1" s="1"/>
  <c r="AQ174" i="1"/>
  <c r="AR174" i="1" s="1"/>
  <c r="AQ175" i="1"/>
  <c r="AR175" i="1" s="1"/>
  <c r="AQ176" i="1"/>
  <c r="AR176" i="1" s="1"/>
  <c r="AQ177" i="1"/>
  <c r="AR177" i="1" s="1"/>
  <c r="AQ178" i="1"/>
  <c r="AR178" i="1" s="1"/>
  <c r="AQ168" i="1"/>
  <c r="AR168" i="1" s="1"/>
  <c r="AQ169" i="1"/>
  <c r="AR169" i="1" s="1"/>
  <c r="AQ170" i="1"/>
  <c r="AR170" i="1" s="1"/>
  <c r="AQ171" i="1"/>
  <c r="AR171" i="1" s="1"/>
  <c r="AQ172" i="1"/>
  <c r="AR172" i="1" s="1"/>
  <c r="AQ167" i="1"/>
  <c r="AP180" i="1"/>
  <c r="AP179" i="1"/>
  <c r="AO180" i="1"/>
  <c r="AO179" i="1"/>
  <c r="AN180" i="1"/>
  <c r="AN179" i="1"/>
  <c r="AM180" i="1"/>
  <c r="AM179" i="1"/>
  <c r="AL180" i="1"/>
  <c r="AL179" i="1"/>
  <c r="AK180" i="1"/>
  <c r="AK179" i="1"/>
  <c r="AJ180" i="1"/>
  <c r="AJ179" i="1"/>
  <c r="AI180" i="1"/>
  <c r="AI179" i="1"/>
  <c r="AH180" i="1"/>
  <c r="AH179" i="1"/>
  <c r="AG180" i="1"/>
  <c r="AG179" i="1"/>
  <c r="AF180" i="1"/>
  <c r="AF179" i="1"/>
  <c r="AE180" i="1"/>
  <c r="AE179" i="1"/>
  <c r="AD180" i="1"/>
  <c r="AD179" i="1"/>
  <c r="AC180" i="1"/>
  <c r="AC179" i="1"/>
  <c r="Z180" i="1"/>
  <c r="Y180" i="1"/>
  <c r="X180" i="1"/>
  <c r="Z179" i="1"/>
  <c r="Y179" i="1"/>
  <c r="X179" i="1"/>
  <c r="W180" i="1"/>
  <c r="W179" i="1"/>
  <c r="V180" i="1"/>
  <c r="U180" i="1"/>
  <c r="V179" i="1"/>
  <c r="U179" i="1"/>
  <c r="P168" i="1"/>
  <c r="P179" i="1" s="1"/>
  <c r="T180" i="1"/>
  <c r="S180" i="1"/>
  <c r="R180" i="1"/>
  <c r="Q180" i="1"/>
  <c r="O180" i="1"/>
  <c r="N180" i="1"/>
  <c r="M180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A180" i="1"/>
  <c r="I180" i="1"/>
  <c r="L180" i="1"/>
  <c r="F180" i="1"/>
  <c r="H180" i="1"/>
  <c r="K180" i="1"/>
  <c r="E180" i="1"/>
  <c r="G180" i="1"/>
  <c r="J180" i="1"/>
  <c r="D180" i="1"/>
  <c r="C180" i="1"/>
  <c r="B180" i="1"/>
  <c r="T179" i="1"/>
  <c r="S179" i="1"/>
  <c r="R179" i="1"/>
  <c r="Q179" i="1"/>
  <c r="O179" i="1"/>
  <c r="N179" i="1"/>
  <c r="M179" i="1"/>
  <c r="AA179" i="1"/>
  <c r="I179" i="1"/>
  <c r="L179" i="1"/>
  <c r="F179" i="1"/>
  <c r="H179" i="1"/>
  <c r="K179" i="1"/>
  <c r="E179" i="1"/>
  <c r="G179" i="1"/>
  <c r="J179" i="1"/>
  <c r="D179" i="1"/>
  <c r="C179" i="1"/>
  <c r="B179" i="1"/>
  <c r="T162" i="1"/>
  <c r="S162" i="1"/>
  <c r="R162" i="1"/>
  <c r="Q162" i="1"/>
  <c r="P162" i="1"/>
  <c r="O162" i="1"/>
  <c r="N162" i="1"/>
  <c r="M162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A162" i="1"/>
  <c r="I162" i="1"/>
  <c r="L162" i="1"/>
  <c r="F162" i="1"/>
  <c r="H162" i="1"/>
  <c r="K162" i="1"/>
  <c r="E162" i="1"/>
  <c r="G162" i="1"/>
  <c r="J162" i="1"/>
  <c r="D162" i="1"/>
  <c r="C162" i="1"/>
  <c r="B162" i="1"/>
  <c r="T161" i="1"/>
  <c r="S161" i="1"/>
  <c r="R161" i="1"/>
  <c r="Q161" i="1"/>
  <c r="P161" i="1"/>
  <c r="O161" i="1"/>
  <c r="N161" i="1"/>
  <c r="M161" i="1"/>
  <c r="AA161" i="1"/>
  <c r="I161" i="1"/>
  <c r="L161" i="1"/>
  <c r="F161" i="1"/>
  <c r="H161" i="1"/>
  <c r="K161" i="1"/>
  <c r="E161" i="1"/>
  <c r="G161" i="1"/>
  <c r="J161" i="1"/>
  <c r="D161" i="1"/>
  <c r="C161" i="1"/>
  <c r="B161" i="1"/>
  <c r="O8" i="3"/>
  <c r="O9" i="3"/>
  <c r="O10" i="3"/>
  <c r="O11" i="3"/>
  <c r="O12" i="3"/>
  <c r="O13" i="3"/>
  <c r="O14" i="3"/>
  <c r="O15" i="3"/>
  <c r="O16" i="3"/>
  <c r="N18" i="3"/>
  <c r="M18" i="3"/>
  <c r="L18" i="3"/>
  <c r="K18" i="3"/>
  <c r="J18" i="3"/>
  <c r="I18" i="3"/>
  <c r="H18" i="3"/>
  <c r="G18" i="3"/>
  <c r="F18" i="3"/>
  <c r="E18" i="3"/>
  <c r="C18" i="3"/>
  <c r="B18" i="3"/>
  <c r="N17" i="3"/>
  <c r="M17" i="3"/>
  <c r="L17" i="3"/>
  <c r="K17" i="3"/>
  <c r="J17" i="3"/>
  <c r="I17" i="3"/>
  <c r="H17" i="3"/>
  <c r="G17" i="3"/>
  <c r="F17" i="3"/>
  <c r="E17" i="3"/>
  <c r="C17" i="3"/>
  <c r="B17" i="3"/>
  <c r="O18" i="7817"/>
  <c r="O17" i="7817"/>
  <c r="N18" i="7817"/>
  <c r="N17" i="7817"/>
  <c r="M18" i="7817"/>
  <c r="L18" i="7817"/>
  <c r="K18" i="7817"/>
  <c r="J18" i="7817"/>
  <c r="I18" i="7817"/>
  <c r="H18" i="7817"/>
  <c r="G18" i="7817"/>
  <c r="F18" i="7817"/>
  <c r="E18" i="7817"/>
  <c r="M17" i="7817"/>
  <c r="L17" i="7817"/>
  <c r="K17" i="7817"/>
  <c r="J17" i="7817"/>
  <c r="I17" i="7817"/>
  <c r="H17" i="7817"/>
  <c r="G17" i="7817"/>
  <c r="F17" i="7817"/>
  <c r="E17" i="7817"/>
  <c r="C18" i="7817"/>
  <c r="B18" i="7817"/>
  <c r="C17" i="7817"/>
  <c r="B17" i="7817"/>
  <c r="E20" i="7818"/>
  <c r="D20" i="7818"/>
  <c r="E19" i="7818"/>
  <c r="D19" i="7818"/>
  <c r="J16" i="7819"/>
  <c r="K16" i="7819"/>
  <c r="L16" i="7819"/>
  <c r="M16" i="7819"/>
  <c r="N16" i="7819"/>
  <c r="F15" i="7819"/>
  <c r="G15" i="7819"/>
  <c r="H15" i="7819"/>
  <c r="I15" i="7819"/>
  <c r="F16" i="7819"/>
  <c r="G16" i="7819"/>
  <c r="H16" i="7819"/>
  <c r="I16" i="7819"/>
  <c r="E16" i="7819"/>
  <c r="B5" i="7819"/>
  <c r="B6" i="7819"/>
  <c r="B7" i="7819"/>
  <c r="B8" i="7819"/>
  <c r="B9" i="7819"/>
  <c r="B10" i="7819"/>
  <c r="B11" i="7819"/>
  <c r="B12" i="7819"/>
  <c r="B13" i="7819"/>
  <c r="B14" i="7819"/>
  <c r="B15" i="7819"/>
  <c r="B16" i="7819"/>
  <c r="C16" i="7819"/>
  <c r="N6" i="7819"/>
  <c r="N7" i="7819"/>
  <c r="N8" i="7819"/>
  <c r="N9" i="7819"/>
  <c r="N10" i="7819"/>
  <c r="N11" i="7819"/>
  <c r="N12" i="7819"/>
  <c r="N13" i="7819"/>
  <c r="N14" i="7819"/>
  <c r="N15" i="7819"/>
  <c r="M6" i="7819"/>
  <c r="M7" i="7819"/>
  <c r="M8" i="7819"/>
  <c r="M9" i="7819"/>
  <c r="M10" i="7819"/>
  <c r="M11" i="7819"/>
  <c r="M12" i="7819"/>
  <c r="M13" i="7819"/>
  <c r="M14" i="7819"/>
  <c r="M15" i="7819"/>
  <c r="L6" i="7819"/>
  <c r="L7" i="7819"/>
  <c r="L8" i="7819"/>
  <c r="L9" i="7819"/>
  <c r="L10" i="7819"/>
  <c r="L11" i="7819"/>
  <c r="L12" i="7819"/>
  <c r="L13" i="7819"/>
  <c r="L14" i="7819"/>
  <c r="L15" i="7819"/>
  <c r="K6" i="7819"/>
  <c r="K7" i="7819"/>
  <c r="K8" i="7819"/>
  <c r="K9" i="7819"/>
  <c r="K10" i="7819"/>
  <c r="K11" i="7819"/>
  <c r="K12" i="7819"/>
  <c r="K13" i="7819"/>
  <c r="K14" i="7819"/>
  <c r="K15" i="7819"/>
  <c r="J6" i="7819"/>
  <c r="J7" i="7819"/>
  <c r="J8" i="7819"/>
  <c r="J9" i="7819"/>
  <c r="J10" i="7819"/>
  <c r="J11" i="7819"/>
  <c r="J12" i="7819"/>
  <c r="J13" i="7819"/>
  <c r="J14" i="7819"/>
  <c r="J15" i="7819"/>
  <c r="I6" i="7819"/>
  <c r="I7" i="7819"/>
  <c r="I8" i="7819"/>
  <c r="I9" i="7819"/>
  <c r="I10" i="7819"/>
  <c r="I11" i="7819"/>
  <c r="I12" i="7819"/>
  <c r="I13" i="7819"/>
  <c r="I14" i="7819"/>
  <c r="H6" i="7819"/>
  <c r="H7" i="7819"/>
  <c r="H8" i="7819"/>
  <c r="H9" i="7819"/>
  <c r="H10" i="7819"/>
  <c r="H11" i="7819"/>
  <c r="H12" i="7819"/>
  <c r="H13" i="7819"/>
  <c r="H14" i="7819"/>
  <c r="G6" i="7819"/>
  <c r="G7" i="7819"/>
  <c r="G8" i="7819"/>
  <c r="G9" i="7819"/>
  <c r="G10" i="7819"/>
  <c r="G11" i="7819"/>
  <c r="G12" i="7819"/>
  <c r="G13" i="7819"/>
  <c r="G14" i="7819"/>
  <c r="F6" i="7819"/>
  <c r="F7" i="7819"/>
  <c r="F8" i="7819"/>
  <c r="F9" i="7819"/>
  <c r="F10" i="7819"/>
  <c r="F11" i="7819"/>
  <c r="F12" i="7819"/>
  <c r="F13" i="7819"/>
  <c r="F14" i="7819"/>
  <c r="M5" i="7819"/>
  <c r="N5" i="7819"/>
  <c r="F5" i="7819"/>
  <c r="G5" i="7819"/>
  <c r="H5" i="7819"/>
  <c r="I5" i="7819"/>
  <c r="J5" i="7819"/>
  <c r="K5" i="7819"/>
  <c r="L5" i="7819"/>
  <c r="E6" i="7819"/>
  <c r="E7" i="7819"/>
  <c r="E8" i="7819"/>
  <c r="E9" i="7819"/>
  <c r="E10" i="7819"/>
  <c r="E11" i="7819"/>
  <c r="E12" i="7819"/>
  <c r="E13" i="7819"/>
  <c r="E14" i="7819"/>
  <c r="E15" i="7819"/>
  <c r="E5" i="7819"/>
  <c r="C6" i="7819"/>
  <c r="C7" i="7819"/>
  <c r="C8" i="7819"/>
  <c r="C9" i="7819"/>
  <c r="C10" i="7819"/>
  <c r="C11" i="7819"/>
  <c r="C12" i="7819"/>
  <c r="C13" i="7819"/>
  <c r="C14" i="7819"/>
  <c r="C15" i="7819"/>
  <c r="C5" i="7819"/>
  <c r="AB70" i="1"/>
  <c r="O16" i="7819" s="1"/>
  <c r="AB60" i="1"/>
  <c r="O6" i="7819" s="1"/>
  <c r="AB61" i="1"/>
  <c r="O7" i="7819" s="1"/>
  <c r="AB63" i="1"/>
  <c r="O9" i="7819" s="1"/>
  <c r="AB64" i="1"/>
  <c r="O10" i="7819" s="1"/>
  <c r="AB65" i="1"/>
  <c r="O11" i="7819" s="1"/>
  <c r="AB66" i="1"/>
  <c r="O12" i="7819" s="1"/>
  <c r="AB67" i="1"/>
  <c r="O13" i="7819" s="1"/>
  <c r="AB68" i="1"/>
  <c r="O14" i="7819" s="1"/>
  <c r="AB69" i="1"/>
  <c r="O15" i="7819" s="1"/>
  <c r="AB59" i="1"/>
  <c r="O5" i="7819" s="1"/>
  <c r="AB62" i="1"/>
  <c r="O8" i="7819" s="1"/>
  <c r="E6" i="7820"/>
  <c r="F6" i="7820"/>
  <c r="G6" i="7820"/>
  <c r="H6" i="7820"/>
  <c r="I6" i="7820"/>
  <c r="J6" i="7820"/>
  <c r="K6" i="7820"/>
  <c r="L6" i="7820"/>
  <c r="M6" i="7820"/>
  <c r="E7" i="7820"/>
  <c r="F7" i="7820"/>
  <c r="G7" i="7820"/>
  <c r="H7" i="7820"/>
  <c r="I7" i="7820"/>
  <c r="J7" i="7820"/>
  <c r="K7" i="7820"/>
  <c r="L7" i="7820"/>
  <c r="M7" i="7820"/>
  <c r="E8" i="7820"/>
  <c r="F8" i="7820"/>
  <c r="G8" i="7820"/>
  <c r="H8" i="7820"/>
  <c r="I8" i="7820"/>
  <c r="J8" i="7820"/>
  <c r="K8" i="7820"/>
  <c r="L8" i="7820"/>
  <c r="M8" i="7820"/>
  <c r="E9" i="7820"/>
  <c r="F9" i="7820"/>
  <c r="G9" i="7820"/>
  <c r="H9" i="7820"/>
  <c r="I9" i="7820"/>
  <c r="J9" i="7820"/>
  <c r="K9" i="7820"/>
  <c r="L9" i="7820"/>
  <c r="M9" i="7820"/>
  <c r="E10" i="7820"/>
  <c r="F10" i="7820"/>
  <c r="G10" i="7820"/>
  <c r="H10" i="7820"/>
  <c r="I10" i="7820"/>
  <c r="J10" i="7820"/>
  <c r="K10" i="7820"/>
  <c r="L10" i="7820"/>
  <c r="M10" i="7820"/>
  <c r="E11" i="7820"/>
  <c r="F11" i="7820"/>
  <c r="G11" i="7820"/>
  <c r="H11" i="7820"/>
  <c r="I11" i="7820"/>
  <c r="J11" i="7820"/>
  <c r="K11" i="7820"/>
  <c r="L11" i="7820"/>
  <c r="M11" i="7820"/>
  <c r="E12" i="7820"/>
  <c r="F12" i="7820"/>
  <c r="G12" i="7820"/>
  <c r="H12" i="7820"/>
  <c r="I12" i="7820"/>
  <c r="J12" i="7820"/>
  <c r="K12" i="7820"/>
  <c r="L12" i="7820"/>
  <c r="M12" i="7820"/>
  <c r="E13" i="7820"/>
  <c r="F13" i="7820"/>
  <c r="G13" i="7820"/>
  <c r="H13" i="7820"/>
  <c r="I13" i="7820"/>
  <c r="J13" i="7820"/>
  <c r="K13" i="7820"/>
  <c r="L13" i="7820"/>
  <c r="M13" i="7820"/>
  <c r="E14" i="7820"/>
  <c r="F14" i="7820"/>
  <c r="G14" i="7820"/>
  <c r="H14" i="7820"/>
  <c r="I14" i="7820"/>
  <c r="J14" i="7820"/>
  <c r="K14" i="7820"/>
  <c r="L14" i="7820"/>
  <c r="M14" i="7820"/>
  <c r="E15" i="7820"/>
  <c r="F15" i="7820"/>
  <c r="G15" i="7820"/>
  <c r="H15" i="7820"/>
  <c r="I15" i="7820"/>
  <c r="J15" i="7820"/>
  <c r="K15" i="7820"/>
  <c r="L15" i="7820"/>
  <c r="M15" i="7820"/>
  <c r="E16" i="7820"/>
  <c r="F16" i="7820"/>
  <c r="G16" i="7820"/>
  <c r="H16" i="7820"/>
  <c r="I16" i="7820"/>
  <c r="J16" i="7820"/>
  <c r="K16" i="7820"/>
  <c r="L16" i="7820"/>
  <c r="M16" i="7820"/>
  <c r="F5" i="7820"/>
  <c r="G5" i="7820"/>
  <c r="H5" i="7820"/>
  <c r="I5" i="7820"/>
  <c r="J5" i="7820"/>
  <c r="K5" i="7820"/>
  <c r="L5" i="7820"/>
  <c r="M5" i="7820"/>
  <c r="E5" i="7820"/>
  <c r="B6" i="7820"/>
  <c r="C6" i="7820"/>
  <c r="B7" i="7820"/>
  <c r="C7" i="7820"/>
  <c r="B8" i="7820"/>
  <c r="C8" i="7820"/>
  <c r="B9" i="7820"/>
  <c r="C9" i="7820"/>
  <c r="B10" i="7820"/>
  <c r="C10" i="7820"/>
  <c r="B11" i="7820"/>
  <c r="C11" i="7820"/>
  <c r="B12" i="7820"/>
  <c r="C12" i="7820"/>
  <c r="B13" i="7820"/>
  <c r="C13" i="7820"/>
  <c r="B14" i="7820"/>
  <c r="C14" i="7820"/>
  <c r="B15" i="7820"/>
  <c r="C15" i="7820"/>
  <c r="B16" i="7820"/>
  <c r="C16" i="7820"/>
  <c r="C5" i="7820"/>
  <c r="B5" i="7820"/>
  <c r="AH27" i="2"/>
  <c r="AH28" i="2"/>
  <c r="AH29" i="2"/>
  <c r="AH30" i="2"/>
  <c r="AH31" i="2"/>
  <c r="AH32" i="2"/>
  <c r="AH33" i="2"/>
  <c r="AH34" i="2"/>
  <c r="AH35" i="2"/>
  <c r="AH36" i="2"/>
  <c r="AH37" i="2"/>
  <c r="AH26" i="2"/>
  <c r="AH15" i="2"/>
  <c r="AH16" i="2"/>
  <c r="AH17" i="2"/>
  <c r="AH18" i="2"/>
  <c r="AH19" i="2"/>
  <c r="AH20" i="2"/>
  <c r="AH21" i="2"/>
  <c r="AH22" i="2"/>
  <c r="AH23" i="2"/>
  <c r="AH24" i="2"/>
  <c r="AH25" i="2"/>
  <c r="AH14" i="2"/>
  <c r="AH3" i="2"/>
  <c r="AH4" i="2"/>
  <c r="AH5" i="2"/>
  <c r="AH6" i="2"/>
  <c r="AH7" i="2"/>
  <c r="AH8" i="2"/>
  <c r="AH9" i="2"/>
  <c r="AH10" i="2"/>
  <c r="AH11" i="2"/>
  <c r="AH12" i="2"/>
  <c r="AH13" i="2"/>
  <c r="AH2" i="2"/>
  <c r="AE27" i="2"/>
  <c r="AE28" i="2"/>
  <c r="AE29" i="2"/>
  <c r="AE30" i="2"/>
  <c r="AE31" i="2"/>
  <c r="AE32" i="2"/>
  <c r="AE33" i="2"/>
  <c r="AE34" i="2"/>
  <c r="AE35" i="2"/>
  <c r="AE36" i="2"/>
  <c r="AE37" i="2"/>
  <c r="AE26" i="2"/>
  <c r="AE15" i="2"/>
  <c r="AE16" i="2"/>
  <c r="AE17" i="2"/>
  <c r="AE18" i="2"/>
  <c r="AE19" i="2"/>
  <c r="AE20" i="2"/>
  <c r="AE21" i="2"/>
  <c r="AE22" i="2"/>
  <c r="AE23" i="2"/>
  <c r="AE24" i="2"/>
  <c r="AE25" i="2"/>
  <c r="AE14" i="2"/>
  <c r="AE3" i="2"/>
  <c r="AE4" i="2"/>
  <c r="AE5" i="2"/>
  <c r="AE6" i="2"/>
  <c r="AE7" i="2"/>
  <c r="AE8" i="2"/>
  <c r="AE9" i="2"/>
  <c r="AE10" i="2"/>
  <c r="AE11" i="2"/>
  <c r="AE12" i="2"/>
  <c r="AE13" i="2"/>
  <c r="AE2" i="2"/>
  <c r="AB27" i="2"/>
  <c r="AB28" i="2"/>
  <c r="AB29" i="2"/>
  <c r="AB30" i="2"/>
  <c r="AB31" i="2"/>
  <c r="AB32" i="2"/>
  <c r="AB33" i="2"/>
  <c r="AB34" i="2"/>
  <c r="AB35" i="2"/>
  <c r="AB36" i="2"/>
  <c r="AB37" i="2"/>
  <c r="AB26" i="2"/>
  <c r="AB15" i="2"/>
  <c r="AB16" i="2"/>
  <c r="AB17" i="2"/>
  <c r="AB18" i="2"/>
  <c r="AB19" i="2"/>
  <c r="AB20" i="2"/>
  <c r="AB21" i="2"/>
  <c r="AB22" i="2"/>
  <c r="AB23" i="2"/>
  <c r="AB24" i="2"/>
  <c r="AB25" i="2"/>
  <c r="AB14" i="2"/>
  <c r="AB3" i="2"/>
  <c r="AB4" i="2"/>
  <c r="AB5" i="2"/>
  <c r="AB6" i="2"/>
  <c r="AB7" i="2"/>
  <c r="AB8" i="2"/>
  <c r="AB9" i="2"/>
  <c r="AB10" i="2"/>
  <c r="AB11" i="2"/>
  <c r="AB12" i="2"/>
  <c r="AB13" i="2"/>
  <c r="AB2" i="2"/>
  <c r="T144" i="1"/>
  <c r="S144" i="1"/>
  <c r="R144" i="1"/>
  <c r="Q144" i="1"/>
  <c r="P144" i="1"/>
  <c r="O144" i="1"/>
  <c r="N144" i="1"/>
  <c r="M144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A144" i="1"/>
  <c r="I144" i="1"/>
  <c r="L144" i="1"/>
  <c r="F144" i="1"/>
  <c r="H144" i="1"/>
  <c r="K144" i="1"/>
  <c r="E144" i="1"/>
  <c r="G144" i="1"/>
  <c r="J144" i="1"/>
  <c r="D144" i="1"/>
  <c r="C144" i="1"/>
  <c r="B144" i="1"/>
  <c r="T143" i="1"/>
  <c r="S143" i="1"/>
  <c r="R143" i="1"/>
  <c r="Q143" i="1"/>
  <c r="P143" i="1"/>
  <c r="O143" i="1"/>
  <c r="N143" i="1"/>
  <c r="M143" i="1"/>
  <c r="AA143" i="1"/>
  <c r="I143" i="1"/>
  <c r="L143" i="1"/>
  <c r="F143" i="1"/>
  <c r="H143" i="1"/>
  <c r="K143" i="1"/>
  <c r="E143" i="1"/>
  <c r="G143" i="1"/>
  <c r="J143" i="1"/>
  <c r="D143" i="1"/>
  <c r="C143" i="1"/>
  <c r="B143" i="1"/>
  <c r="T126" i="1"/>
  <c r="S126" i="1"/>
  <c r="R126" i="1"/>
  <c r="Q126" i="1"/>
  <c r="P126" i="1"/>
  <c r="O126" i="1"/>
  <c r="N126" i="1"/>
  <c r="M126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A126" i="1"/>
  <c r="I126" i="1"/>
  <c r="L126" i="1"/>
  <c r="F126" i="1"/>
  <c r="H126" i="1"/>
  <c r="K126" i="1"/>
  <c r="E126" i="1"/>
  <c r="G126" i="1"/>
  <c r="J126" i="1"/>
  <c r="D126" i="1"/>
  <c r="C126" i="1"/>
  <c r="B126" i="1"/>
  <c r="T125" i="1"/>
  <c r="S125" i="1"/>
  <c r="R125" i="1"/>
  <c r="Q125" i="1"/>
  <c r="P125" i="1"/>
  <c r="O125" i="1"/>
  <c r="N125" i="1"/>
  <c r="M125" i="1"/>
  <c r="AA125" i="1"/>
  <c r="I125" i="1"/>
  <c r="L125" i="1"/>
  <c r="F125" i="1"/>
  <c r="H125" i="1"/>
  <c r="K125" i="1"/>
  <c r="E125" i="1"/>
  <c r="G125" i="1"/>
  <c r="J125" i="1"/>
  <c r="D125" i="1"/>
  <c r="C125" i="1"/>
  <c r="B125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B107" i="1"/>
  <c r="C107" i="1"/>
  <c r="D107" i="1"/>
  <c r="J107" i="1"/>
  <c r="G107" i="1"/>
  <c r="E107" i="1"/>
  <c r="K107" i="1"/>
  <c r="H107" i="1"/>
  <c r="F107" i="1"/>
  <c r="L107" i="1"/>
  <c r="I107" i="1"/>
  <c r="AA107" i="1"/>
  <c r="M107" i="1"/>
  <c r="N107" i="1"/>
  <c r="O107" i="1"/>
  <c r="P107" i="1"/>
  <c r="Q107" i="1"/>
  <c r="R107" i="1"/>
  <c r="S107" i="1"/>
  <c r="T107" i="1"/>
  <c r="B108" i="1"/>
  <c r="C108" i="1"/>
  <c r="D108" i="1"/>
  <c r="J108" i="1"/>
  <c r="G108" i="1"/>
  <c r="E108" i="1"/>
  <c r="K108" i="1"/>
  <c r="H108" i="1"/>
  <c r="F108" i="1"/>
  <c r="L108" i="1"/>
  <c r="I108" i="1"/>
  <c r="AA108" i="1"/>
  <c r="M108" i="1"/>
  <c r="N108" i="1"/>
  <c r="Q108" i="1"/>
  <c r="R108" i="1"/>
  <c r="S108" i="1"/>
  <c r="T108" i="1"/>
  <c r="M84" i="1"/>
  <c r="M89" i="1" s="1"/>
  <c r="T90" i="1"/>
  <c r="S90" i="1"/>
  <c r="T89" i="1"/>
  <c r="S89" i="1"/>
  <c r="R90" i="1"/>
  <c r="Q90" i="1"/>
  <c r="R89" i="1"/>
  <c r="Q89" i="1"/>
  <c r="N90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A90" i="1"/>
  <c r="I90" i="1"/>
  <c r="L90" i="1"/>
  <c r="F90" i="1"/>
  <c r="H90" i="1"/>
  <c r="K90" i="1"/>
  <c r="E90" i="1"/>
  <c r="G90" i="1"/>
  <c r="J90" i="1"/>
  <c r="D90" i="1"/>
  <c r="C90" i="1"/>
  <c r="B90" i="1"/>
  <c r="P89" i="1"/>
  <c r="O89" i="1"/>
  <c r="N89" i="1"/>
  <c r="AA89" i="1"/>
  <c r="I89" i="1"/>
  <c r="L89" i="1"/>
  <c r="F89" i="1"/>
  <c r="H89" i="1"/>
  <c r="K89" i="1"/>
  <c r="E89" i="1"/>
  <c r="G89" i="1"/>
  <c r="J89" i="1"/>
  <c r="D89" i="1"/>
  <c r="C89" i="1"/>
  <c r="B89" i="1"/>
  <c r="N72" i="1"/>
  <c r="M72" i="1"/>
  <c r="AA72" i="1"/>
  <c r="I72" i="1"/>
  <c r="L72" i="1"/>
  <c r="F72" i="1"/>
  <c r="H72" i="1"/>
  <c r="K72" i="1"/>
  <c r="E72" i="1"/>
  <c r="G72" i="1"/>
  <c r="J72" i="1"/>
  <c r="D72" i="1"/>
  <c r="C72" i="1"/>
  <c r="B72" i="1"/>
  <c r="P71" i="1"/>
  <c r="O71" i="1"/>
  <c r="N71" i="1"/>
  <c r="M71" i="1"/>
  <c r="AA71" i="1"/>
  <c r="I71" i="1"/>
  <c r="L71" i="1"/>
  <c r="F71" i="1"/>
  <c r="H71" i="1"/>
  <c r="K71" i="1"/>
  <c r="E71" i="1"/>
  <c r="G71" i="1"/>
  <c r="J71" i="1"/>
  <c r="D71" i="1"/>
  <c r="C71" i="1"/>
  <c r="B71" i="1"/>
  <c r="C54" i="1"/>
  <c r="D54" i="1"/>
  <c r="J54" i="1"/>
  <c r="G54" i="1"/>
  <c r="E54" i="1"/>
  <c r="K54" i="1"/>
  <c r="H54" i="1"/>
  <c r="F54" i="1"/>
  <c r="L54" i="1"/>
  <c r="I54" i="1"/>
  <c r="AA54" i="1"/>
  <c r="AB41" i="1"/>
  <c r="AB53" i="1" s="1"/>
  <c r="M54" i="1"/>
  <c r="N54" i="1"/>
  <c r="O54" i="1"/>
  <c r="P54" i="1"/>
  <c r="C53" i="1"/>
  <c r="D53" i="1"/>
  <c r="J53" i="1"/>
  <c r="G53" i="1"/>
  <c r="E53" i="1"/>
  <c r="K53" i="1"/>
  <c r="H53" i="1"/>
  <c r="F53" i="1"/>
  <c r="L53" i="1"/>
  <c r="I53" i="1"/>
  <c r="AA53" i="1"/>
  <c r="M53" i="1"/>
  <c r="N53" i="1"/>
  <c r="O53" i="1"/>
  <c r="P53" i="1"/>
  <c r="B54" i="1"/>
  <c r="B53" i="1"/>
  <c r="AB42" i="1"/>
  <c r="AB43" i="1"/>
  <c r="AB44" i="1"/>
  <c r="AB45" i="1"/>
  <c r="AB46" i="1"/>
  <c r="AB47" i="1"/>
  <c r="AB48" i="1"/>
  <c r="AB49" i="1"/>
  <c r="AB50" i="1"/>
  <c r="AB51" i="1"/>
  <c r="AB52" i="1"/>
  <c r="AA36" i="1"/>
  <c r="AA35" i="1"/>
  <c r="AB24" i="1"/>
  <c r="AB25" i="1"/>
  <c r="AB26" i="1"/>
  <c r="AB27" i="1"/>
  <c r="AB28" i="1"/>
  <c r="AB29" i="1"/>
  <c r="AB30" i="1"/>
  <c r="AB31" i="1"/>
  <c r="AB32" i="1"/>
  <c r="AB33" i="1"/>
  <c r="AB34" i="1"/>
  <c r="AB23" i="1"/>
  <c r="AB9" i="1"/>
  <c r="AB10" i="1"/>
  <c r="AB11" i="1"/>
  <c r="AB12" i="1"/>
  <c r="AB13" i="1"/>
  <c r="AB14" i="1"/>
  <c r="AB15" i="1"/>
  <c r="AB16" i="1"/>
  <c r="AB8" i="1"/>
  <c r="AA18" i="1"/>
  <c r="AA17" i="1"/>
  <c r="Q35" i="1"/>
  <c r="C36" i="1"/>
  <c r="D36" i="1"/>
  <c r="J36" i="1"/>
  <c r="G36" i="1"/>
  <c r="E36" i="1"/>
  <c r="K36" i="1"/>
  <c r="H36" i="1"/>
  <c r="F36" i="1"/>
  <c r="L36" i="1"/>
  <c r="I36" i="1"/>
  <c r="M36" i="1"/>
  <c r="N36" i="1"/>
  <c r="B36" i="1"/>
  <c r="C35" i="1"/>
  <c r="D35" i="1"/>
  <c r="J35" i="1"/>
  <c r="G35" i="1"/>
  <c r="E35" i="1"/>
  <c r="K35" i="1"/>
  <c r="H35" i="1"/>
  <c r="F35" i="1"/>
  <c r="L35" i="1"/>
  <c r="I35" i="1"/>
  <c r="M35" i="1"/>
  <c r="N35" i="1"/>
  <c r="O35" i="1"/>
  <c r="P35" i="1"/>
  <c r="B35" i="1"/>
  <c r="P17" i="1"/>
  <c r="O17" i="1"/>
  <c r="N18" i="1"/>
  <c r="H18" i="1"/>
  <c r="F18" i="1"/>
  <c r="L18" i="1"/>
  <c r="I18" i="1"/>
  <c r="M18" i="1"/>
  <c r="C18" i="1"/>
  <c r="D18" i="1"/>
  <c r="J18" i="1"/>
  <c r="G18" i="1"/>
  <c r="E18" i="1"/>
  <c r="K18" i="1"/>
  <c r="B18" i="1"/>
  <c r="C17" i="1"/>
  <c r="D17" i="1"/>
  <c r="J17" i="1"/>
  <c r="G17" i="1"/>
  <c r="E17" i="1"/>
  <c r="K17" i="1"/>
  <c r="H17" i="1"/>
  <c r="F17" i="1"/>
  <c r="L17" i="1"/>
  <c r="I17" i="1"/>
  <c r="M17" i="1"/>
  <c r="N17" i="1"/>
  <c r="B17" i="1"/>
  <c r="O17" i="3"/>
  <c r="W306" i="1"/>
  <c r="AR239" i="1"/>
  <c r="AR295" i="1"/>
  <c r="AR336" i="1"/>
  <c r="AR337" i="1"/>
  <c r="AR340" i="1"/>
  <c r="AR167" i="1"/>
  <c r="O18" i="3"/>
  <c r="M90" i="1"/>
  <c r="AR374" i="1"/>
  <c r="AR375" i="1"/>
  <c r="AW360" i="1" l="1"/>
  <c r="AX360" i="1" s="1"/>
  <c r="AU360" i="1"/>
  <c r="AV360" i="1" s="1"/>
  <c r="AT360" i="1"/>
  <c r="AU324" i="1"/>
  <c r="AV324" i="1" s="1"/>
  <c r="AT324" i="1"/>
  <c r="AW324" i="1"/>
  <c r="AX324" i="1" s="1"/>
  <c r="AW270" i="1"/>
  <c r="AX270" i="1" s="1"/>
  <c r="AU270" i="1"/>
  <c r="AV270" i="1" s="1"/>
  <c r="AT270" i="1"/>
  <c r="Z306" i="1"/>
  <c r="AQ342" i="1"/>
  <c r="AT378" i="1"/>
  <c r="AU378" i="1"/>
  <c r="AV378" i="1" s="1"/>
  <c r="AW378" i="1"/>
  <c r="AX378" i="1" s="1"/>
  <c r="H18" i="7820"/>
  <c r="AT288" i="1"/>
  <c r="AU288" i="1"/>
  <c r="AV288" i="1" s="1"/>
  <c r="AW288" i="1"/>
  <c r="AX288" i="1" s="1"/>
  <c r="AW342" i="1"/>
  <c r="AX342" i="1" s="1"/>
  <c r="AU342" i="1"/>
  <c r="AV342" i="1" s="1"/>
  <c r="AT342" i="1"/>
  <c r="C234" i="1"/>
  <c r="AU230" i="1"/>
  <c r="AV230" i="1" s="1"/>
  <c r="AT230" i="1"/>
  <c r="AW230" i="1"/>
  <c r="AX230" i="1" s="1"/>
  <c r="AW252" i="1"/>
  <c r="AX252" i="1" s="1"/>
  <c r="AU252" i="1"/>
  <c r="AV252" i="1" s="1"/>
  <c r="AT252" i="1"/>
  <c r="AW396" i="1"/>
  <c r="AX396" i="1" s="1"/>
  <c r="AU396" i="1"/>
  <c r="AV396" i="1" s="1"/>
  <c r="AT396" i="1"/>
  <c r="AW198" i="1"/>
  <c r="AX198" i="1" s="1"/>
  <c r="AU198" i="1"/>
  <c r="AV198" i="1" s="1"/>
  <c r="AT198" i="1"/>
  <c r="AW306" i="1"/>
  <c r="AX306" i="1" s="1"/>
  <c r="AU306" i="1"/>
  <c r="AV306" i="1" s="1"/>
  <c r="AT306" i="1"/>
  <c r="AW216" i="1"/>
  <c r="AX216" i="1" s="1"/>
  <c r="AU216" i="1"/>
  <c r="AV216" i="1" s="1"/>
  <c r="AT216" i="1"/>
  <c r="AB17" i="1"/>
  <c r="AB36" i="1"/>
  <c r="AB90" i="1"/>
  <c r="AB107" i="1"/>
  <c r="AB143" i="1"/>
  <c r="AB162" i="1"/>
  <c r="AB198" i="1"/>
  <c r="AB216" i="1"/>
  <c r="AB252" i="1"/>
  <c r="I324" i="1"/>
  <c r="AB125" i="1"/>
  <c r="C233" i="1"/>
  <c r="AB342" i="1"/>
  <c r="AQ269" i="1"/>
  <c r="J17" i="7820"/>
  <c r="AB234" i="1"/>
  <c r="AB324" i="1"/>
  <c r="E18" i="7819"/>
  <c r="AQ215" i="1"/>
  <c r="AB360" i="1"/>
  <c r="C17" i="7820"/>
  <c r="H17" i="7819"/>
  <c r="H18" i="7819"/>
  <c r="AB161" i="1"/>
  <c r="AB179" i="1"/>
  <c r="AQ305" i="1"/>
  <c r="L324" i="1"/>
  <c r="W324" i="1"/>
  <c r="AB306" i="1"/>
  <c r="AQ324" i="1"/>
  <c r="L342" i="1"/>
  <c r="P180" i="1"/>
  <c r="Z324" i="1"/>
  <c r="AQ378" i="1"/>
  <c r="AB180" i="1"/>
  <c r="AQ288" i="1"/>
  <c r="AB72" i="1"/>
  <c r="AQ287" i="1"/>
  <c r="AR314" i="1"/>
  <c r="AR323" i="1" s="1"/>
  <c r="AQ377" i="1"/>
  <c r="AQ341" i="1"/>
  <c r="AQ323" i="1"/>
  <c r="AB71" i="1"/>
  <c r="AQ198" i="1"/>
  <c r="I342" i="1"/>
  <c r="AB215" i="1"/>
  <c r="AQ359" i="1"/>
  <c r="AR329" i="1"/>
  <c r="AR341" i="1" s="1"/>
  <c r="AQ179" i="1"/>
  <c r="AQ197" i="1"/>
  <c r="AR203" i="1"/>
  <c r="AQ216" i="1"/>
  <c r="Z342" i="1"/>
  <c r="I17" i="7820"/>
  <c r="M18" i="7819"/>
  <c r="AQ360" i="1"/>
  <c r="AB233" i="1"/>
  <c r="AB35" i="1"/>
  <c r="AQ234" i="1"/>
  <c r="AQ252" i="1"/>
  <c r="AQ251" i="1"/>
  <c r="E17" i="7820"/>
  <c r="AQ233" i="1"/>
  <c r="W342" i="1"/>
  <c r="AQ270" i="1"/>
  <c r="AB54" i="1"/>
  <c r="AQ180" i="1"/>
  <c r="AB18" i="1"/>
  <c r="AR233" i="1"/>
  <c r="AR234" i="1"/>
  <c r="AR269" i="1"/>
  <c r="AR270" i="1"/>
  <c r="AR359" i="1"/>
  <c r="AR360" i="1"/>
  <c r="AR377" i="1"/>
  <c r="AR378" i="1"/>
  <c r="AR198" i="1"/>
  <c r="AR215" i="1"/>
  <c r="AR179" i="1"/>
  <c r="AR180" i="1"/>
  <c r="AR251" i="1"/>
  <c r="AR252" i="1"/>
  <c r="AR287" i="1"/>
  <c r="AR288" i="1"/>
  <c r="AR324" i="1"/>
  <c r="L17" i="7820"/>
  <c r="C18" i="7820"/>
  <c r="M18" i="7820"/>
  <c r="AQ306" i="1"/>
  <c r="F17" i="7820"/>
  <c r="AB270" i="1"/>
  <c r="AR293" i="1"/>
  <c r="AR306" i="1" s="1"/>
  <c r="AR216" i="1"/>
  <c r="G18" i="7820"/>
  <c r="AB378" i="1"/>
  <c r="J18" i="7820"/>
  <c r="K18" i="7820"/>
  <c r="AB288" i="1"/>
  <c r="B17" i="7820"/>
  <c r="G17" i="7820"/>
  <c r="H17" i="7820"/>
  <c r="K17" i="7820"/>
  <c r="L18" i="7820"/>
  <c r="E18" i="7820"/>
  <c r="F18" i="7820"/>
  <c r="O17" i="7819"/>
  <c r="C17" i="7819"/>
  <c r="C18" i="7819"/>
  <c r="F18" i="7819"/>
  <c r="G18" i="7819"/>
  <c r="I18" i="7819"/>
  <c r="J18" i="7819"/>
  <c r="K17" i="7819"/>
  <c r="L18" i="7819"/>
  <c r="M17" i="7819"/>
  <c r="N17" i="7819"/>
  <c r="B18" i="7819"/>
  <c r="D5" i="7819" s="1"/>
  <c r="AB396" i="1"/>
  <c r="D13" i="7819"/>
  <c r="D12" i="7819"/>
  <c r="D14" i="7819"/>
  <c r="D16" i="7819"/>
  <c r="O18" i="7819"/>
  <c r="M17" i="7820"/>
  <c r="I18" i="7820"/>
  <c r="F17" i="7819"/>
  <c r="E17" i="7819"/>
  <c r="I17" i="7819"/>
  <c r="N18" i="7819"/>
  <c r="K18" i="7819"/>
  <c r="B18" i="7820"/>
  <c r="G17" i="7819"/>
  <c r="J17" i="7819"/>
  <c r="L17" i="7819"/>
  <c r="AQ396" i="1"/>
  <c r="AQ395" i="1"/>
  <c r="AB89" i="1"/>
  <c r="AB108" i="1"/>
  <c r="AB126" i="1"/>
  <c r="AB144" i="1"/>
  <c r="B17" i="7819"/>
  <c r="F324" i="1"/>
  <c r="F342" i="1"/>
  <c r="D11" i="7819" l="1"/>
  <c r="D9" i="7819"/>
  <c r="D10" i="7819"/>
  <c r="D15" i="7819"/>
  <c r="D6" i="7819"/>
  <c r="AR342" i="1"/>
  <c r="AW234" i="1"/>
  <c r="AX234" i="1" s="1"/>
  <c r="AU234" i="1"/>
  <c r="AV234" i="1" s="1"/>
  <c r="AT234" i="1"/>
  <c r="D8" i="7819"/>
  <c r="D7" i="7819"/>
  <c r="AR305" i="1"/>
  <c r="D12" i="7820"/>
  <c r="D15" i="7820"/>
  <c r="D13" i="7820"/>
  <c r="D10" i="7820"/>
  <c r="D16" i="7820"/>
  <c r="D6" i="7820"/>
  <c r="D14" i="7820"/>
  <c r="D11" i="7820"/>
  <c r="D7" i="7820"/>
  <c r="D8" i="7820"/>
  <c r="D9" i="7820"/>
  <c r="D5" i="7820"/>
  <c r="AR396" i="1"/>
  <c r="AR39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Xavi Lopez</author>
  </authors>
  <commentList>
    <comment ref="AB399" authorId="0" shapeId="0" xr:uid="{15D13C6C-A15B-4C4E-90D8-0C02B78C60C0}">
      <text>
        <r>
          <rPr>
            <b/>
            <sz val="9"/>
            <color indexed="81"/>
            <rFont val="Tahoma"/>
            <charset val="1"/>
          </rPr>
          <t>Xavi Lopez:</t>
        </r>
        <r>
          <rPr>
            <sz val="9"/>
            <color indexed="81"/>
            <rFont val="Tahoma"/>
            <charset val="1"/>
          </rPr>
          <t xml:space="preserve">
Ratio cabal/energia, utilitzan tant l'energia de xarxa com l'energia generada FV</t>
        </r>
      </text>
    </comment>
    <comment ref="AT399" authorId="0" shapeId="0" xr:uid="{5813919E-3167-4CA7-BE7E-919A9EC96FE5}">
      <text>
        <r>
          <rPr>
            <b/>
            <sz val="9"/>
            <color indexed="81"/>
            <rFont val="Tahoma"/>
            <charset val="1"/>
          </rPr>
          <t>Xavi Lopez:</t>
        </r>
        <r>
          <rPr>
            <sz val="9"/>
            <color indexed="81"/>
            <rFont val="Tahoma"/>
            <charset val="1"/>
          </rPr>
          <t xml:space="preserve">
Ratio cabal/energia on només s'utilitza l'energia de xarxa</t>
        </r>
      </text>
    </comment>
    <comment ref="AB417" authorId="0" shapeId="0" xr:uid="{D1017BE5-F1B5-46E6-89FD-3846B4907BED}">
      <text>
        <r>
          <rPr>
            <b/>
            <sz val="9"/>
            <color indexed="81"/>
            <rFont val="Tahoma"/>
            <charset val="1"/>
          </rPr>
          <t>Xavi Lopez:</t>
        </r>
        <r>
          <rPr>
            <sz val="9"/>
            <color indexed="81"/>
            <rFont val="Tahoma"/>
            <charset val="1"/>
          </rPr>
          <t xml:space="preserve">
Ratio cabal/energia, utilitzan tant l'energia de xarxa com l'energia generada FV</t>
        </r>
      </text>
    </comment>
    <comment ref="AT417" authorId="0" shapeId="0" xr:uid="{22DB5C59-F9D4-4D74-A71E-F3ABD5CD615B}">
      <text>
        <r>
          <rPr>
            <b/>
            <sz val="9"/>
            <color indexed="81"/>
            <rFont val="Tahoma"/>
            <charset val="1"/>
          </rPr>
          <t>Xavi Lopez:</t>
        </r>
        <r>
          <rPr>
            <sz val="9"/>
            <color indexed="81"/>
            <rFont val="Tahoma"/>
            <charset val="1"/>
          </rPr>
          <t xml:space="preserve">
Ratio cabal/energia on només s'utilitza l'energia de xarxa</t>
        </r>
      </text>
    </comment>
    <comment ref="AB435" authorId="0" shapeId="0" xr:uid="{ADDF666D-0360-4D57-8A64-82C7A60A4D5F}">
      <text>
        <r>
          <rPr>
            <b/>
            <sz val="9"/>
            <color indexed="81"/>
            <rFont val="Tahoma"/>
            <family val="2"/>
          </rPr>
          <t>Xavi Lopez:</t>
        </r>
        <r>
          <rPr>
            <sz val="9"/>
            <color indexed="81"/>
            <rFont val="Tahoma"/>
            <family val="2"/>
          </rPr>
          <t xml:space="preserve">
Ratio cabal/energia, utilitzan tant l'energia de xarxa com l'energia generada FV</t>
        </r>
      </text>
    </comment>
    <comment ref="AT435" authorId="0" shapeId="0" xr:uid="{78886B3B-CB85-44CA-B55B-B503A90F1E26}">
      <text>
        <r>
          <rPr>
            <b/>
            <sz val="9"/>
            <color indexed="81"/>
            <rFont val="Tahoma"/>
            <family val="2"/>
          </rPr>
          <t>Xavi Lopez:</t>
        </r>
        <r>
          <rPr>
            <sz val="9"/>
            <color indexed="81"/>
            <rFont val="Tahoma"/>
            <family val="2"/>
          </rPr>
          <t xml:space="preserve">
Ratio cabal/energia on només s'utilitza l'energia de xarxa</t>
        </r>
      </text>
    </comment>
  </commentList>
</comments>
</file>

<file path=xl/sharedStrings.xml><?xml version="1.0" encoding="utf-8"?>
<sst xmlns="http://schemas.openxmlformats.org/spreadsheetml/2006/main" count="2533" uniqueCount="242">
  <si>
    <t>E.D.A.R. TORTOSA</t>
  </si>
  <si>
    <t>CABAL DISSENY</t>
  </si>
  <si>
    <t>MES</t>
  </si>
  <si>
    <t>DBO5</t>
  </si>
  <si>
    <t>H-E Disseny: 46.847</t>
  </si>
  <si>
    <t>Pob. Sanejada: 39.332</t>
  </si>
  <si>
    <t>CARREGUES</t>
  </si>
  <si>
    <t>Data</t>
  </si>
  <si>
    <t>Cabal</t>
  </si>
  <si>
    <t>Cabal 2000</t>
  </si>
  <si>
    <t xml:space="preserve">MES Influent </t>
  </si>
  <si>
    <t>MES Efluent</t>
  </si>
  <si>
    <t>DBO Influent</t>
  </si>
  <si>
    <t>DBO Efluent</t>
  </si>
  <si>
    <t>DBO</t>
  </si>
  <si>
    <t>DQO Influent</t>
  </si>
  <si>
    <t>DQO Efluent</t>
  </si>
  <si>
    <t>DQO</t>
  </si>
  <si>
    <t>Fangs</t>
  </si>
  <si>
    <t>Sequetat</t>
  </si>
  <si>
    <t>CISTERNES</t>
  </si>
  <si>
    <t>Total energia</t>
  </si>
  <si>
    <t>Consum</t>
  </si>
  <si>
    <t>hab equiv.</t>
  </si>
  <si>
    <t>2000</t>
  </si>
  <si>
    <t>(m3/mes)</t>
  </si>
  <si>
    <t>(m3/dia)</t>
  </si>
  <si>
    <t>(mg/l)</t>
  </si>
  <si>
    <t>%</t>
  </si>
  <si>
    <t>Tn/mes</t>
  </si>
  <si>
    <t>(%)</t>
  </si>
  <si>
    <t>Ginés</t>
  </si>
  <si>
    <t>Cespa</t>
  </si>
  <si>
    <t>(Kwh)</t>
  </si>
  <si>
    <t>(Kwh/m3)</t>
  </si>
  <si>
    <t>habitants</t>
  </si>
  <si>
    <t xml:space="preserve">Gen </t>
  </si>
  <si>
    <t xml:space="preserve">Feb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</si>
  <si>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</si>
  <si>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</si>
  <si>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</si>
  <si>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</si>
  <si>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</si>
  <si>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</si>
  <si>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</si>
  <si>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Oct </t>
  </si>
  <si>
    <t xml:space="preserve">Nov </t>
  </si>
  <si>
    <t xml:space="preserve">Des </t>
  </si>
  <si>
    <t>TOTAL00</t>
  </si>
  <si>
    <t>MITJA00</t>
  </si>
  <si>
    <t>Cabal 2001</t>
  </si>
  <si>
    <t>2001</t>
  </si>
  <si>
    <r>
      <t>Volum Total (m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</si>
  <si>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t>*</t>
  </si>
  <si>
    <t>TOTAL01</t>
  </si>
  <si>
    <t>MITJA01</t>
  </si>
  <si>
    <t>Cabal 2002</t>
  </si>
  <si>
    <t>2002</t>
  </si>
  <si>
    <t>TOTAL02</t>
  </si>
  <si>
    <t>MITJA02</t>
  </si>
  <si>
    <t xml:space="preserve">Cabal </t>
  </si>
  <si>
    <t>2003</t>
  </si>
  <si>
    <t>Transp</t>
  </si>
  <si>
    <t>TOTAL03</t>
  </si>
  <si>
    <t>MITJA03</t>
  </si>
  <si>
    <t xml:space="preserve">pH Influent </t>
  </si>
  <si>
    <t>pH Efluent</t>
  </si>
  <si>
    <t xml:space="preserve">Cond. Influent </t>
  </si>
  <si>
    <t xml:space="preserve">Cond. Efluent </t>
  </si>
  <si>
    <t>2004</t>
  </si>
  <si>
    <t>TOTAL04</t>
  </si>
  <si>
    <t>MITJA04</t>
  </si>
  <si>
    <t>2005</t>
  </si>
  <si>
    <t>TOTAL 05</t>
  </si>
  <si>
    <t>MITJA 05</t>
  </si>
  <si>
    <t>2006</t>
  </si>
  <si>
    <t>TOTAL 06</t>
  </si>
  <si>
    <t>MITJA 06</t>
  </si>
  <si>
    <t>2007</t>
  </si>
  <si>
    <t>TOTAL 07</t>
  </si>
  <si>
    <t>MITJA 07</t>
  </si>
  <si>
    <t>2008</t>
  </si>
  <si>
    <t>TOTAL 08</t>
  </si>
  <si>
    <t>MITJA 08</t>
  </si>
  <si>
    <t xml:space="preserve">Nt Influent </t>
  </si>
  <si>
    <t xml:space="preserve">Nt Efluent </t>
  </si>
  <si>
    <t>Nt</t>
  </si>
  <si>
    <t xml:space="preserve">Pt Influent </t>
  </si>
  <si>
    <t xml:space="preserve">Pt Efluent </t>
  </si>
  <si>
    <t>Pt</t>
  </si>
  <si>
    <t>EB1</t>
  </si>
  <si>
    <t>EB2</t>
  </si>
  <si>
    <t>EB3</t>
  </si>
  <si>
    <t>EB4</t>
  </si>
  <si>
    <t>EB5-6</t>
  </si>
  <si>
    <t>EB7</t>
  </si>
  <si>
    <t>EB8</t>
  </si>
  <si>
    <t>EB9</t>
  </si>
  <si>
    <t>EB10</t>
  </si>
  <si>
    <t>EB11</t>
  </si>
  <si>
    <t>EB1D</t>
  </si>
  <si>
    <t>EB3D</t>
  </si>
  <si>
    <t>EB4D</t>
  </si>
  <si>
    <t>Total</t>
  </si>
  <si>
    <t>2009</t>
  </si>
  <si>
    <t>TOTAL 09</t>
  </si>
  <si>
    <t>MITJA 09</t>
  </si>
  <si>
    <t>Saturació</t>
  </si>
  <si>
    <t xml:space="preserve">Saturacio </t>
  </si>
  <si>
    <t>Saturacio</t>
  </si>
  <si>
    <t>2010</t>
  </si>
  <si>
    <t>MES Kg/dia</t>
  </si>
  <si>
    <t>MES %</t>
  </si>
  <si>
    <t>DBO5 Kg/dia</t>
  </si>
  <si>
    <t>DBO5 %</t>
  </si>
  <si>
    <t>TOTAL 10</t>
  </si>
  <si>
    <t>MITJA 10</t>
  </si>
  <si>
    <t>2011</t>
  </si>
  <si>
    <t>TOTAL 11</t>
  </si>
  <si>
    <t>MITJA 11</t>
  </si>
  <si>
    <t>EB2D</t>
  </si>
  <si>
    <t>2012</t>
  </si>
  <si>
    <t>TOTAL 12</t>
  </si>
  <si>
    <t>MITJA 12</t>
  </si>
  <si>
    <t>2013</t>
  </si>
  <si>
    <t>TOTAL 13</t>
  </si>
  <si>
    <t>MITJA 13</t>
  </si>
  <si>
    <t>2014</t>
  </si>
  <si>
    <t>TOTAL 14</t>
  </si>
  <si>
    <t>MITJA 14</t>
  </si>
  <si>
    <t>2015</t>
  </si>
  <si>
    <t>TOTAL 15</t>
  </si>
  <si>
    <t>MITJA 15</t>
  </si>
  <si>
    <t>2016</t>
  </si>
  <si>
    <t>TOTAL 16</t>
  </si>
  <si>
    <t>MITJA 16</t>
  </si>
  <si>
    <t>EDAR</t>
  </si>
  <si>
    <t>Total EB</t>
  </si>
  <si>
    <t>Consum EB</t>
  </si>
  <si>
    <t>2017</t>
  </si>
  <si>
    <t>TOTAL 17</t>
  </si>
  <si>
    <t>MITJA 17</t>
  </si>
  <si>
    <t>2018</t>
  </si>
  <si>
    <t>TOTAL 18</t>
  </si>
  <si>
    <t>MITJA 18</t>
  </si>
  <si>
    <t>2019</t>
  </si>
  <si>
    <t>*El cabal de juny inclou el període del 31/05/19 al 1/07/19 per regularitzar les lectures a dia 1 de cada mes.</t>
  </si>
  <si>
    <t>TOTAL 19</t>
  </si>
  <si>
    <t>MITJA 19</t>
  </si>
  <si>
    <t>2020</t>
  </si>
  <si>
    <t>Cabal tractat i consum electric del mes juliol no inclou dia 31/07/2020, dia en que es fa el traspas dels sistemes de sanejament del BE</t>
  </si>
  <si>
    <t>TOTAL 20</t>
  </si>
  <si>
    <t>MITJA 20</t>
  </si>
  <si>
    <t>MES Influ</t>
  </si>
  <si>
    <t>MES Eflu</t>
  </si>
  <si>
    <t>DBO Influ</t>
  </si>
  <si>
    <t>DBO Eflu</t>
  </si>
  <si>
    <t>DQO Influ</t>
  </si>
  <si>
    <t>DQO Eflu</t>
  </si>
  <si>
    <t>pH Influ</t>
  </si>
  <si>
    <t>pH Eflu</t>
  </si>
  <si>
    <t>Cond. Influ</t>
  </si>
  <si>
    <t>Cond. Eflu</t>
  </si>
  <si>
    <t>Nt Influ</t>
  </si>
  <si>
    <t>Nt Eflu</t>
  </si>
  <si>
    <t>Pt Influ</t>
  </si>
  <si>
    <t>Pt Eflu</t>
  </si>
  <si>
    <t>En. generada</t>
  </si>
  <si>
    <t>2021</t>
  </si>
  <si>
    <t>-</t>
  </si>
  <si>
    <t>242.42</t>
  </si>
  <si>
    <t>280.68</t>
  </si>
  <si>
    <t>TOTAL 21</t>
  </si>
  <si>
    <t>MITJA 21</t>
  </si>
  <si>
    <t>Ratio total</t>
  </si>
  <si>
    <t>EB1E</t>
  </si>
  <si>
    <t>EB2E</t>
  </si>
  <si>
    <t>EB3E</t>
  </si>
  <si>
    <t>EB4E</t>
  </si>
  <si>
    <t>EB5-6E</t>
  </si>
  <si>
    <t>EB7E</t>
  </si>
  <si>
    <t>EB8E</t>
  </si>
  <si>
    <t>EB9E</t>
  </si>
  <si>
    <t>EB10E</t>
  </si>
  <si>
    <t>EB11E</t>
  </si>
  <si>
    <t>Ratio xarxa</t>
  </si>
  <si>
    <t>2022</t>
  </si>
  <si>
    <t>TOTAL 22</t>
  </si>
  <si>
    <t>MITJA 22</t>
  </si>
  <si>
    <t>2023</t>
  </si>
  <si>
    <t>TOTAL 23</t>
  </si>
  <si>
    <t>MITJA 23</t>
  </si>
  <si>
    <t>00-01-02</t>
  </si>
  <si>
    <t>Cabal  (m3/d)</t>
  </si>
  <si>
    <t>MES (%)</t>
  </si>
  <si>
    <t>DBO5 (%)</t>
  </si>
  <si>
    <t xml:space="preserve">MES Afluent </t>
  </si>
  <si>
    <t>DQO Afluent</t>
  </si>
  <si>
    <r>
      <t>DBO</t>
    </r>
    <r>
      <rPr>
        <b/>
        <vertAlign val="subscript"/>
        <sz val="9"/>
        <rFont val="Arial"/>
        <family val="2"/>
      </rPr>
      <t>5</t>
    </r>
    <r>
      <rPr>
        <b/>
        <sz val="9"/>
        <rFont val="Arial"/>
        <family val="2"/>
      </rPr>
      <t xml:space="preserve"> Afluent</t>
    </r>
  </si>
  <si>
    <r>
      <t>DBO</t>
    </r>
    <r>
      <rPr>
        <b/>
        <vertAlign val="subscript"/>
        <sz val="9"/>
        <rFont val="Arial"/>
        <family val="2"/>
      </rPr>
      <t>5</t>
    </r>
    <r>
      <rPr>
        <b/>
        <sz val="9"/>
        <rFont val="Arial"/>
        <family val="2"/>
      </rPr>
      <t xml:space="preserve"> Efluent</t>
    </r>
  </si>
  <si>
    <t>MES(%)</t>
  </si>
  <si>
    <t>DQO(%)</t>
  </si>
  <si>
    <r>
      <t>DBO</t>
    </r>
    <r>
      <rPr>
        <b/>
        <vertAlign val="subscript"/>
        <sz val="9"/>
        <rFont val="Arial"/>
        <family val="2"/>
      </rPr>
      <t>5</t>
    </r>
    <r>
      <rPr>
        <b/>
        <sz val="9"/>
        <rFont val="Arial"/>
        <family val="2"/>
      </rPr>
      <t>(%)</t>
    </r>
  </si>
  <si>
    <r>
      <t>(mgO</t>
    </r>
    <r>
      <rPr>
        <b/>
        <vertAlign val="subscript"/>
        <sz val="9"/>
        <rFont val="Arial"/>
        <family val="2"/>
      </rPr>
      <t>2</t>
    </r>
    <r>
      <rPr>
        <b/>
        <sz val="9"/>
        <rFont val="Arial"/>
        <family val="2"/>
      </rPr>
      <t>/l)</t>
    </r>
  </si>
  <si>
    <t>Rend.</t>
  </si>
  <si>
    <t>Cabal mensual</t>
  </si>
  <si>
    <t>Mitja</t>
  </si>
  <si>
    <t xml:space="preserve">MES Anfluent </t>
  </si>
  <si>
    <t>DQO Anfluent</t>
  </si>
  <si>
    <r>
      <t>DBO</t>
    </r>
    <r>
      <rPr>
        <b/>
        <vertAlign val="subscript"/>
        <sz val="9"/>
        <rFont val="Arial"/>
        <family val="2"/>
      </rPr>
      <t>5</t>
    </r>
    <r>
      <rPr>
        <b/>
        <sz val="9"/>
        <rFont val="Arial"/>
        <family val="2"/>
      </rPr>
      <t xml:space="preserve"> Anfluent</t>
    </r>
  </si>
  <si>
    <r>
      <t>(m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/dia)</t>
    </r>
  </si>
  <si>
    <t>DATA</t>
  </si>
  <si>
    <t>MES (mg/l)</t>
  </si>
  <si>
    <r>
      <t>DQO (mgO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/l)</t>
    </r>
  </si>
  <si>
    <r>
      <t>DBO</t>
    </r>
    <r>
      <rPr>
        <b/>
        <vertAlign val="subscript"/>
        <sz val="10"/>
        <rFont val="Arial"/>
        <family val="2"/>
      </rPr>
      <t>5</t>
    </r>
    <r>
      <rPr>
        <b/>
        <sz val="10"/>
        <rFont val="Arial"/>
        <family val="2"/>
      </rPr>
      <t xml:space="preserve"> (mgO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/l)</t>
    </r>
  </si>
  <si>
    <t>max</t>
  </si>
  <si>
    <t>Gen</t>
  </si>
  <si>
    <t>Feb</t>
  </si>
  <si>
    <t>Mar</t>
  </si>
  <si>
    <t>Abr</t>
  </si>
  <si>
    <t>Mai</t>
  </si>
  <si>
    <t>Jun</t>
  </si>
  <si>
    <t>Jul</t>
  </si>
  <si>
    <t>Ago</t>
  </si>
  <si>
    <t>Set</t>
  </si>
  <si>
    <t>Oct</t>
  </si>
  <si>
    <t>Nov</t>
  </si>
  <si>
    <t>Des</t>
  </si>
  <si>
    <t>RESUM DEL CABAL TRACTAT A L'EDAR DE ROQUETES-TORTOSA L'ANY 2002</t>
  </si>
  <si>
    <r>
      <t>(Dm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/mes)</t>
    </r>
  </si>
  <si>
    <r>
      <t>(Dm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/dia)</t>
    </r>
  </si>
  <si>
    <t>Cabal 2003</t>
  </si>
  <si>
    <t>RESULTATS ANALÍTICS EDAR ROQUETES-TORTOSA 2003</t>
  </si>
  <si>
    <t>CABAL TRACTAT EDAR ROQUETES-TORTOSA 2003</t>
  </si>
  <si>
    <t>RENDIMENTS EDAR ROQUETES-TORTOSA 2003</t>
  </si>
  <si>
    <t>RESULTATS ANALÍTICS EDAR ROQUETES-TORTOSA 2004</t>
  </si>
  <si>
    <t>CABAL TRACTAT EDAR ROQUETES-TORTOSA 2004</t>
  </si>
  <si>
    <t>RENDIMENTS EDAR ROQUETES-TORTOSA 2004</t>
  </si>
  <si>
    <t>Autoconsum</t>
  </si>
  <si>
    <t>2024</t>
  </si>
  <si>
    <t>TOTAL 24</t>
  </si>
  <si>
    <t>MITJA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</si>
</sst>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p_t_a_-;\-* #,##0.00\ _p_t_a_-;_-* &quot;-&quot;??\ _p_t_a_-;_-@_-"/>
    <numFmt numFmtId="165" formatCode="#,##0.0"/>
    <numFmt numFmtId="166" formatCode="0.000"/>
    <numFmt numFmtId="167" formatCode="#,##0.000"/>
    <numFmt numFmtId="168" formatCode="0.0"/>
    <numFmt numFmtId="169" formatCode="_-* #,##0\ _p_t_a_-;\-* #,##0\ _p_t_a_-;_-* &quot;-&quot;??\ _p_t_a_-;_-@_-"/>
  </numFmts>
  <fonts count="20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b/>
      <vertAlign val="subscript"/>
      <sz val="9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D9D9D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2" fillId="0" borderId="0" xfId="0" applyFont="1"/>
    <xf numFmtId="49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167" fontId="4" fillId="0" borderId="2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7" fillId="0" borderId="0" xfId="0" applyFont="1"/>
    <xf numFmtId="49" fontId="9" fillId="2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1" fontId="9" fillId="2" borderId="3" xfId="0" applyNumberFormat="1" applyFont="1" applyFill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167" fontId="11" fillId="0" borderId="3" xfId="0" applyNumberFormat="1" applyFont="1" applyBorder="1" applyAlignment="1">
      <alignment horizontal="center"/>
    </xf>
    <xf numFmtId="167" fontId="12" fillId="0" borderId="3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left"/>
    </xf>
    <xf numFmtId="167" fontId="4" fillId="0" borderId="3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167" fontId="4" fillId="0" borderId="4" xfId="0" applyNumberFormat="1" applyFont="1" applyBorder="1" applyAlignment="1">
      <alignment horizontal="center"/>
    </xf>
    <xf numFmtId="14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4" fillId="0" borderId="8" xfId="0" applyNumberFormat="1" applyFont="1" applyBorder="1" applyAlignment="1">
      <alignment horizontal="center"/>
    </xf>
    <xf numFmtId="168" fontId="4" fillId="0" borderId="8" xfId="0" applyNumberFormat="1" applyFont="1" applyBorder="1" applyAlignment="1">
      <alignment horizontal="center"/>
    </xf>
    <xf numFmtId="1" fontId="4" fillId="6" borderId="3" xfId="2" applyNumberFormat="1" applyFont="1" applyFill="1" applyBorder="1" applyAlignment="1">
      <alignment horizontal="center"/>
    </xf>
    <xf numFmtId="2" fontId="4" fillId="6" borderId="6" xfId="0" applyNumberFormat="1" applyFont="1" applyFill="1" applyBorder="1" applyAlignment="1">
      <alignment horizontal="center"/>
    </xf>
    <xf numFmtId="168" fontId="4" fillId="6" borderId="6" xfId="0" applyNumberFormat="1" applyFont="1" applyFill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168" fontId="4" fillId="0" borderId="10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" fontId="4" fillId="6" borderId="1" xfId="2" applyNumberFormat="1" applyFont="1" applyFill="1" applyBorder="1" applyAlignment="1">
      <alignment horizontal="center"/>
    </xf>
    <xf numFmtId="1" fontId="4" fillId="6" borderId="11" xfId="2" applyNumberFormat="1" applyFont="1" applyFill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3" fontId="4" fillId="6" borderId="3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1" fontId="4" fillId="6" borderId="6" xfId="2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3" fontId="3" fillId="8" borderId="4" xfId="0" applyNumberFormat="1" applyFont="1" applyFill="1" applyBorder="1" applyAlignment="1">
      <alignment horizontal="center"/>
    </xf>
    <xf numFmtId="3" fontId="3" fillId="6" borderId="4" xfId="0" applyNumberFormat="1" applyFont="1" applyFill="1" applyBorder="1" applyAlignment="1">
      <alignment horizontal="center"/>
    </xf>
    <xf numFmtId="4" fontId="3" fillId="6" borderId="4" xfId="0" applyNumberFormat="1" applyFont="1" applyFill="1" applyBorder="1" applyAlignment="1">
      <alignment horizontal="center"/>
    </xf>
    <xf numFmtId="167" fontId="3" fillId="6" borderId="4" xfId="0" applyNumberFormat="1" applyFont="1" applyFill="1" applyBorder="1" applyAlignment="1">
      <alignment horizontal="center"/>
    </xf>
    <xf numFmtId="0" fontId="0" fillId="0" borderId="1" xfId="0" applyBorder="1"/>
    <xf numFmtId="165" fontId="3" fillId="6" borderId="4" xfId="0" applyNumberFormat="1" applyFont="1" applyFill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168" fontId="14" fillId="0" borderId="0" xfId="0" applyNumberFormat="1" applyFont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169" fontId="4" fillId="0" borderId="7" xfId="1" applyNumberFormat="1" applyFont="1" applyFill="1" applyBorder="1" applyAlignment="1">
      <alignment horizontal="center"/>
    </xf>
    <xf numFmtId="1" fontId="4" fillId="0" borderId="3" xfId="2" applyNumberFormat="1" applyFont="1" applyBorder="1" applyAlignment="1">
      <alignment horizontal="center"/>
    </xf>
    <xf numFmtId="3" fontId="4" fillId="0" borderId="11" xfId="1" applyNumberFormat="1" applyFont="1" applyFill="1" applyBorder="1" applyAlignment="1">
      <alignment horizontal="center"/>
    </xf>
    <xf numFmtId="168" fontId="4" fillId="6" borderId="1" xfId="2" applyNumberFormat="1" applyFont="1" applyFill="1" applyBorder="1" applyAlignment="1">
      <alignment horizontal="center"/>
    </xf>
    <xf numFmtId="168" fontId="4" fillId="6" borderId="3" xfId="2" applyNumberFormat="1" applyFont="1" applyFill="1" applyBorder="1" applyAlignment="1">
      <alignment horizontal="center"/>
    </xf>
    <xf numFmtId="168" fontId="4" fillId="0" borderId="3" xfId="2" applyNumberFormat="1" applyFont="1" applyBorder="1" applyAlignment="1">
      <alignment horizontal="center"/>
    </xf>
    <xf numFmtId="168" fontId="4" fillId="6" borderId="11" xfId="2" applyNumberFormat="1" applyFont="1" applyFill="1" applyBorder="1" applyAlignment="1">
      <alignment horizontal="center"/>
    </xf>
    <xf numFmtId="3" fontId="4" fillId="9" borderId="3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1" xfId="2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1" fontId="4" fillId="0" borderId="6" xfId="2" applyNumberFormat="1" applyFont="1" applyBorder="1" applyAlignment="1">
      <alignment horizontal="center"/>
    </xf>
    <xf numFmtId="1" fontId="4" fillId="0" borderId="11" xfId="2" applyNumberFormat="1" applyFont="1" applyBorder="1" applyAlignment="1">
      <alignment horizontal="center"/>
    </xf>
    <xf numFmtId="166" fontId="4" fillId="0" borderId="15" xfId="0" applyNumberFormat="1" applyFont="1" applyBorder="1" applyAlignment="1">
      <alignment horizontal="center"/>
    </xf>
    <xf numFmtId="3" fontId="0" fillId="0" borderId="16" xfId="0" applyNumberFormat="1" applyBorder="1" applyAlignment="1">
      <alignment horizontal="center" vertical="top"/>
    </xf>
    <xf numFmtId="3" fontId="0" fillId="0" borderId="14" xfId="0" applyNumberFormat="1" applyBorder="1" applyAlignment="1">
      <alignment horizontal="center" vertical="top"/>
    </xf>
    <xf numFmtId="2" fontId="3" fillId="2" borderId="21" xfId="0" applyNumberFormat="1" applyFont="1" applyFill="1" applyBorder="1" applyAlignment="1">
      <alignment horizontal="center"/>
    </xf>
    <xf numFmtId="2" fontId="3" fillId="2" borderId="22" xfId="0" applyNumberFormat="1" applyFont="1" applyFill="1" applyBorder="1" applyAlignment="1">
      <alignment horizontal="center"/>
    </xf>
    <xf numFmtId="2" fontId="3" fillId="2" borderId="23" xfId="0" applyNumberFormat="1" applyFont="1" applyFill="1" applyBorder="1" applyAlignment="1">
      <alignment horizontal="center"/>
    </xf>
    <xf numFmtId="2" fontId="3" fillId="2" borderId="24" xfId="0" applyNumberFormat="1" applyFont="1" applyFill="1" applyBorder="1" applyAlignment="1">
      <alignment horizontal="center"/>
    </xf>
    <xf numFmtId="9" fontId="4" fillId="0" borderId="25" xfId="3" applyFont="1" applyFill="1" applyBorder="1" applyAlignment="1">
      <alignment horizontal="center"/>
    </xf>
    <xf numFmtId="2" fontId="4" fillId="0" borderId="26" xfId="3" applyNumberFormat="1" applyFont="1" applyFill="1" applyBorder="1" applyAlignment="1">
      <alignment horizontal="center"/>
    </xf>
    <xf numFmtId="9" fontId="4" fillId="0" borderId="27" xfId="3" applyFont="1" applyFill="1" applyBorder="1" applyAlignment="1">
      <alignment horizontal="center"/>
    </xf>
    <xf numFmtId="2" fontId="4" fillId="0" borderId="28" xfId="3" applyNumberFormat="1" applyFont="1" applyFill="1" applyBorder="1" applyAlignment="1">
      <alignment horizontal="center"/>
    </xf>
    <xf numFmtId="3" fontId="3" fillId="8" borderId="29" xfId="0" applyNumberFormat="1" applyFont="1" applyFill="1" applyBorder="1" applyAlignment="1">
      <alignment horizontal="center"/>
    </xf>
    <xf numFmtId="3" fontId="3" fillId="8" borderId="30" xfId="0" applyNumberFormat="1" applyFont="1" applyFill="1" applyBorder="1" applyAlignment="1">
      <alignment horizontal="center"/>
    </xf>
    <xf numFmtId="3" fontId="3" fillId="8" borderId="31" xfId="0" applyNumberFormat="1" applyFont="1" applyFill="1" applyBorder="1" applyAlignment="1">
      <alignment horizontal="center"/>
    </xf>
    <xf numFmtId="3" fontId="3" fillId="8" borderId="32" xfId="0" applyNumberFormat="1" applyFont="1" applyFill="1" applyBorder="1" applyAlignment="1">
      <alignment horizontal="center"/>
    </xf>
    <xf numFmtId="0" fontId="1" fillId="11" borderId="3" xfId="0" applyFont="1" applyFill="1" applyBorder="1"/>
    <xf numFmtId="3" fontId="0" fillId="11" borderId="3" xfId="0" applyNumberFormat="1" applyFill="1" applyBorder="1"/>
    <xf numFmtId="0" fontId="1" fillId="0" borderId="7" xfId="0" applyFont="1" applyBorder="1"/>
    <xf numFmtId="0" fontId="1" fillId="10" borderId="7" xfId="0" applyFont="1" applyFill="1" applyBorder="1"/>
    <xf numFmtId="3" fontId="0" fillId="10" borderId="7" xfId="0" applyNumberFormat="1" applyFill="1" applyBorder="1"/>
    <xf numFmtId="49" fontId="4" fillId="0" borderId="6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49" fontId="3" fillId="2" borderId="18" xfId="0" applyNumberFormat="1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49" fontId="3" fillId="2" borderId="22" xfId="0" applyNumberFormat="1" applyFont="1" applyFill="1" applyBorder="1" applyAlignment="1">
      <alignment horizontal="center"/>
    </xf>
    <xf numFmtId="3" fontId="3" fillId="2" borderId="9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2" fontId="3" fillId="2" borderId="9" xfId="0" applyNumberFormat="1" applyFont="1" applyFill="1" applyBorder="1" applyAlignment="1">
      <alignment horizontal="center"/>
    </xf>
    <xf numFmtId="3" fontId="3" fillId="2" borderId="23" xfId="0" applyNumberFormat="1" applyFont="1" applyFill="1" applyBorder="1" applyAlignment="1">
      <alignment horizontal="center"/>
    </xf>
    <xf numFmtId="3" fontId="3" fillId="12" borderId="17" xfId="0" applyNumberFormat="1" applyFont="1" applyFill="1" applyBorder="1" applyAlignment="1">
      <alignment horizontal="center"/>
    </xf>
    <xf numFmtId="3" fontId="3" fillId="12" borderId="18" xfId="0" applyNumberFormat="1" applyFont="1" applyFill="1" applyBorder="1" applyAlignment="1">
      <alignment horizontal="center"/>
    </xf>
    <xf numFmtId="3" fontId="3" fillId="12" borderId="19" xfId="0" applyNumberFormat="1" applyFont="1" applyFill="1" applyBorder="1" applyAlignment="1">
      <alignment horizontal="center"/>
    </xf>
    <xf numFmtId="3" fontId="3" fillId="12" borderId="20" xfId="0" applyNumberFormat="1" applyFont="1" applyFill="1" applyBorder="1" applyAlignment="1">
      <alignment horizontal="center"/>
    </xf>
    <xf numFmtId="3" fontId="3" fillId="2" borderId="12" xfId="0" applyNumberFormat="1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2" fontId="3" fillId="13" borderId="1" xfId="0" applyNumberFormat="1" applyFont="1" applyFill="1" applyBorder="1" applyAlignment="1">
      <alignment horizontal="center"/>
    </xf>
    <xf numFmtId="2" fontId="3" fillId="13" borderId="2" xfId="0" applyNumberFormat="1" applyFont="1" applyFill="1" applyBorder="1" applyAlignment="1">
      <alignment horizontal="center"/>
    </xf>
    <xf numFmtId="3" fontId="3" fillId="13" borderId="4" xfId="0" applyNumberFormat="1" applyFont="1" applyFill="1" applyBorder="1" applyAlignment="1">
      <alignment horizontal="center"/>
    </xf>
    <xf numFmtId="3" fontId="3" fillId="13" borderId="2" xfId="0" applyNumberFormat="1" applyFont="1" applyFill="1" applyBorder="1" applyAlignment="1">
      <alignment horizontal="center"/>
    </xf>
    <xf numFmtId="3" fontId="3" fillId="14" borderId="2" xfId="0" applyNumberFormat="1" applyFont="1" applyFill="1" applyBorder="1" applyAlignment="1">
      <alignment horizontal="center"/>
    </xf>
    <xf numFmtId="49" fontId="3" fillId="14" borderId="4" xfId="0" applyNumberFormat="1" applyFont="1" applyFill="1" applyBorder="1" applyAlignment="1">
      <alignment horizontal="center"/>
    </xf>
    <xf numFmtId="3" fontId="3" fillId="14" borderId="4" xfId="0" applyNumberFormat="1" applyFont="1" applyFill="1" applyBorder="1" applyAlignment="1">
      <alignment horizontal="center"/>
    </xf>
    <xf numFmtId="4" fontId="3" fillId="14" borderId="2" xfId="0" applyNumberFormat="1" applyFont="1" applyFill="1" applyBorder="1" applyAlignment="1">
      <alignment horizontal="center"/>
    </xf>
    <xf numFmtId="167" fontId="3" fillId="14" borderId="2" xfId="0" applyNumberFormat="1" applyFont="1" applyFill="1" applyBorder="1" applyAlignment="1">
      <alignment horizontal="center"/>
    </xf>
    <xf numFmtId="165" fontId="3" fillId="14" borderId="2" xfId="0" applyNumberFormat="1" applyFont="1" applyFill="1" applyBorder="1" applyAlignment="1">
      <alignment horizontal="center"/>
    </xf>
    <xf numFmtId="9" fontId="3" fillId="0" borderId="35" xfId="3" applyFont="1" applyFill="1" applyBorder="1" applyAlignment="1">
      <alignment horizontal="center"/>
    </xf>
    <xf numFmtId="2" fontId="3" fillId="0" borderId="36" xfId="3" applyNumberFormat="1" applyFont="1" applyFill="1" applyBorder="1" applyAlignment="1">
      <alignment horizontal="center"/>
    </xf>
    <xf numFmtId="9" fontId="3" fillId="0" borderId="37" xfId="3" applyFont="1" applyFill="1" applyBorder="1" applyAlignment="1">
      <alignment horizontal="center"/>
    </xf>
    <xf numFmtId="2" fontId="3" fillId="0" borderId="38" xfId="3" applyNumberFormat="1" applyFont="1" applyFill="1" applyBorder="1" applyAlignment="1">
      <alignment horizontal="center"/>
    </xf>
    <xf numFmtId="49" fontId="3" fillId="2" borderId="39" xfId="0" applyNumberFormat="1" applyFont="1" applyFill="1" applyBorder="1" applyAlignment="1">
      <alignment horizontal="center"/>
    </xf>
    <xf numFmtId="1" fontId="4" fillId="6" borderId="12" xfId="2" applyNumberFormat="1" applyFont="1" applyFill="1" applyBorder="1" applyAlignment="1">
      <alignment horizontal="center"/>
    </xf>
    <xf numFmtId="1" fontId="4" fillId="6" borderId="40" xfId="2" applyNumberFormat="1" applyFont="1" applyFill="1" applyBorder="1" applyAlignment="1">
      <alignment horizontal="center"/>
    </xf>
    <xf numFmtId="1" fontId="4" fillId="6" borderId="41" xfId="2" applyNumberFormat="1" applyFont="1" applyFill="1" applyBorder="1" applyAlignment="1">
      <alignment horizontal="center"/>
    </xf>
    <xf numFmtId="3" fontId="3" fillId="0" borderId="42" xfId="0" applyNumberFormat="1" applyFont="1" applyBorder="1" applyAlignment="1">
      <alignment horizontal="center"/>
    </xf>
    <xf numFmtId="3" fontId="3" fillId="14" borderId="39" xfId="0" applyNumberFormat="1" applyFont="1" applyFill="1" applyBorder="1" applyAlignment="1">
      <alignment horizontal="center"/>
    </xf>
    <xf numFmtId="2" fontId="3" fillId="13" borderId="43" xfId="0" applyNumberFormat="1" applyFont="1" applyFill="1" applyBorder="1" applyAlignment="1">
      <alignment horizontal="center"/>
    </xf>
    <xf numFmtId="2" fontId="3" fillId="13" borderId="44" xfId="0" applyNumberFormat="1" applyFont="1" applyFill="1" applyBorder="1" applyAlignment="1">
      <alignment horizontal="center"/>
    </xf>
    <xf numFmtId="1" fontId="4" fillId="6" borderId="43" xfId="2" applyNumberFormat="1" applyFont="1" applyFill="1" applyBorder="1" applyAlignment="1">
      <alignment horizontal="center"/>
    </xf>
    <xf numFmtId="1" fontId="4" fillId="6" borderId="45" xfId="2" applyNumberFormat="1" applyFont="1" applyFill="1" applyBorder="1" applyAlignment="1">
      <alignment horizontal="center"/>
    </xf>
    <xf numFmtId="1" fontId="4" fillId="6" borderId="46" xfId="2" applyNumberFormat="1" applyFont="1" applyFill="1" applyBorder="1" applyAlignment="1">
      <alignment horizontal="center"/>
    </xf>
    <xf numFmtId="3" fontId="3" fillId="13" borderId="47" xfId="0" applyNumberFormat="1" applyFont="1" applyFill="1" applyBorder="1" applyAlignment="1">
      <alignment horizontal="center"/>
    </xf>
    <xf numFmtId="3" fontId="4" fillId="13" borderId="44" xfId="0" applyNumberFormat="1" applyFont="1" applyFill="1" applyBorder="1" applyAlignment="1">
      <alignment horizontal="center"/>
    </xf>
    <xf numFmtId="9" fontId="4" fillId="6" borderId="45" xfId="3" applyFont="1" applyFill="1" applyBorder="1" applyAlignment="1">
      <alignment horizontal="center"/>
    </xf>
    <xf numFmtId="1" fontId="4" fillId="0" borderId="12" xfId="2" applyNumberFormat="1" applyFont="1" applyBorder="1" applyAlignment="1">
      <alignment horizontal="center"/>
    </xf>
    <xf numFmtId="1" fontId="4" fillId="0" borderId="40" xfId="2" applyNumberFormat="1" applyFont="1" applyBorder="1" applyAlignment="1">
      <alignment horizontal="center"/>
    </xf>
    <xf numFmtId="1" fontId="4" fillId="0" borderId="28" xfId="2" applyNumberFormat="1" applyFont="1" applyBorder="1" applyAlignment="1">
      <alignment horizontal="center"/>
    </xf>
    <xf numFmtId="1" fontId="4" fillId="0" borderId="41" xfId="2" applyNumberFormat="1" applyFont="1" applyBorder="1" applyAlignment="1">
      <alignment horizontal="center"/>
    </xf>
    <xf numFmtId="3" fontId="3" fillId="2" borderId="43" xfId="0" applyNumberFormat="1" applyFont="1" applyFill="1" applyBorder="1" applyAlignment="1">
      <alignment horizontal="center"/>
    </xf>
    <xf numFmtId="1" fontId="3" fillId="2" borderId="44" xfId="0" applyNumberFormat="1" applyFont="1" applyFill="1" applyBorder="1" applyAlignment="1">
      <alignment horizontal="center"/>
    </xf>
    <xf numFmtId="3" fontId="4" fillId="0" borderId="43" xfId="0" applyNumberFormat="1" applyFont="1" applyBorder="1" applyAlignment="1">
      <alignment horizontal="center"/>
    </xf>
    <xf numFmtId="3" fontId="4" fillId="0" borderId="45" xfId="0" applyNumberFormat="1" applyFont="1" applyBorder="1" applyAlignment="1">
      <alignment horizontal="center"/>
    </xf>
    <xf numFmtId="3" fontId="4" fillId="0" borderId="46" xfId="0" applyNumberFormat="1" applyFont="1" applyBorder="1" applyAlignment="1">
      <alignment horizontal="center"/>
    </xf>
    <xf numFmtId="3" fontId="3" fillId="14" borderId="47" xfId="0" applyNumberFormat="1" applyFont="1" applyFill="1" applyBorder="1" applyAlignment="1">
      <alignment horizontal="center"/>
    </xf>
    <xf numFmtId="3" fontId="4" fillId="0" borderId="44" xfId="0" applyNumberFormat="1" applyFont="1" applyBorder="1" applyAlignment="1">
      <alignment horizontal="center"/>
    </xf>
    <xf numFmtId="4" fontId="4" fillId="0" borderId="40" xfId="0" applyNumberFormat="1" applyFont="1" applyBorder="1" applyAlignment="1">
      <alignment horizontal="center"/>
    </xf>
    <xf numFmtId="2" fontId="4" fillId="0" borderId="41" xfId="0" applyNumberFormat="1" applyFont="1" applyBorder="1" applyAlignment="1">
      <alignment horizontal="center"/>
    </xf>
    <xf numFmtId="4" fontId="3" fillId="6" borderId="42" xfId="0" applyNumberFormat="1" applyFont="1" applyFill="1" applyBorder="1" applyAlignment="1">
      <alignment horizontal="center"/>
    </xf>
    <xf numFmtId="4" fontId="3" fillId="14" borderId="39" xfId="0" applyNumberFormat="1" applyFont="1" applyFill="1" applyBorder="1" applyAlignment="1">
      <alignment horizontal="center"/>
    </xf>
    <xf numFmtId="3" fontId="3" fillId="2" borderId="44" xfId="0" applyNumberFormat="1" applyFont="1" applyFill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3" fontId="3" fillId="8" borderId="47" xfId="0" applyNumberFormat="1" applyFont="1" applyFill="1" applyBorder="1" applyAlignment="1">
      <alignment horizontal="center"/>
    </xf>
    <xf numFmtId="3" fontId="4" fillId="0" borderId="40" xfId="0" applyNumberFormat="1" applyFont="1" applyBorder="1" applyAlignment="1">
      <alignment horizontal="center"/>
    </xf>
    <xf numFmtId="3" fontId="4" fillId="0" borderId="41" xfId="1" applyNumberFormat="1" applyFont="1" applyFill="1" applyBorder="1" applyAlignment="1">
      <alignment horizontal="center"/>
    </xf>
    <xf numFmtId="167" fontId="3" fillId="6" borderId="42" xfId="0" applyNumberFormat="1" applyFont="1" applyFill="1" applyBorder="1" applyAlignment="1">
      <alignment horizontal="center"/>
    </xf>
    <xf numFmtId="3" fontId="3" fillId="6" borderId="42" xfId="0" applyNumberFormat="1" applyFont="1" applyFill="1" applyBorder="1" applyAlignment="1">
      <alignment horizontal="center"/>
    </xf>
    <xf numFmtId="49" fontId="3" fillId="2" borderId="44" xfId="0" applyNumberFormat="1" applyFont="1" applyFill="1" applyBorder="1" applyAlignment="1">
      <alignment horizontal="center"/>
    </xf>
    <xf numFmtId="2" fontId="4" fillId="0" borderId="43" xfId="0" applyNumberFormat="1" applyFont="1" applyBorder="1" applyAlignment="1">
      <alignment horizontal="center"/>
    </xf>
    <xf numFmtId="4" fontId="4" fillId="0" borderId="45" xfId="0" applyNumberFormat="1" applyFont="1" applyBorder="1" applyAlignment="1">
      <alignment horizontal="center"/>
    </xf>
    <xf numFmtId="2" fontId="4" fillId="0" borderId="46" xfId="0" applyNumberFormat="1" applyFont="1" applyBorder="1" applyAlignment="1">
      <alignment horizontal="center"/>
    </xf>
    <xf numFmtId="4" fontId="3" fillId="6" borderId="47" xfId="0" applyNumberFormat="1" applyFont="1" applyFill="1" applyBorder="1" applyAlignment="1">
      <alignment horizontal="center"/>
    </xf>
    <xf numFmtId="4" fontId="3" fillId="14" borderId="44" xfId="0" applyNumberFormat="1" applyFont="1" applyFill="1" applyBorder="1" applyAlignment="1">
      <alignment horizontal="center"/>
    </xf>
    <xf numFmtId="3" fontId="4" fillId="0" borderId="46" xfId="1" applyNumberFormat="1" applyFont="1" applyFill="1" applyBorder="1" applyAlignment="1">
      <alignment horizontal="center"/>
    </xf>
    <xf numFmtId="167" fontId="3" fillId="6" borderId="47" xfId="0" applyNumberFormat="1" applyFont="1" applyFill="1" applyBorder="1" applyAlignment="1">
      <alignment horizontal="center"/>
    </xf>
    <xf numFmtId="3" fontId="3" fillId="14" borderId="44" xfId="0" applyNumberFormat="1" applyFont="1" applyFill="1" applyBorder="1" applyAlignment="1">
      <alignment horizontal="center"/>
    </xf>
    <xf numFmtId="9" fontId="3" fillId="13" borderId="44" xfId="3" applyFont="1" applyFill="1" applyBorder="1" applyAlignment="1">
      <alignment horizontal="center"/>
    </xf>
    <xf numFmtId="3" fontId="3" fillId="13" borderId="44" xfId="0" applyNumberFormat="1" applyFont="1" applyFill="1" applyBorder="1" applyAlignment="1">
      <alignment horizontal="center"/>
    </xf>
    <xf numFmtId="3" fontId="3" fillId="2" borderId="21" xfId="0" applyNumberFormat="1" applyFont="1" applyFill="1" applyBorder="1" applyAlignment="1">
      <alignment horizontal="center"/>
    </xf>
    <xf numFmtId="3" fontId="0" fillId="0" borderId="25" xfId="0" applyNumberFormat="1" applyBorder="1"/>
    <xf numFmtId="3" fontId="3" fillId="8" borderId="51" xfId="0" applyNumberFormat="1" applyFont="1" applyFill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0" fontId="17" fillId="0" borderId="0" xfId="0" applyFont="1"/>
    <xf numFmtId="3" fontId="3" fillId="2" borderId="5" xfId="0" applyNumberFormat="1" applyFont="1" applyFill="1" applyBorder="1" applyAlignment="1">
      <alignment horizontal="center"/>
    </xf>
    <xf numFmtId="3" fontId="3" fillId="2" borderId="48" xfId="0" applyNumberFormat="1" applyFont="1" applyFill="1" applyBorder="1" applyAlignment="1">
      <alignment horizontal="center"/>
    </xf>
    <xf numFmtId="3" fontId="3" fillId="2" borderId="12" xfId="0" applyNumberFormat="1" applyFont="1" applyFill="1" applyBorder="1" applyAlignment="1">
      <alignment horizontal="center"/>
    </xf>
    <xf numFmtId="3" fontId="3" fillId="2" borderId="33" xfId="0" applyNumberFormat="1" applyFont="1" applyFill="1" applyBorder="1" applyAlignment="1">
      <alignment horizontal="center"/>
    </xf>
    <xf numFmtId="3" fontId="3" fillId="2" borderId="34" xfId="0" applyNumberFormat="1" applyFont="1" applyFill="1" applyBorder="1" applyAlignment="1">
      <alignment horizontal="center"/>
    </xf>
    <xf numFmtId="3" fontId="3" fillId="2" borderId="13" xfId="0" applyNumberFormat="1" applyFont="1" applyFill="1" applyBorder="1" applyAlignment="1">
      <alignment horizontal="center"/>
    </xf>
    <xf numFmtId="2" fontId="3" fillId="13" borderId="5" xfId="0" applyNumberFormat="1" applyFont="1" applyFill="1" applyBorder="1" applyAlignment="1">
      <alignment horizontal="center"/>
    </xf>
    <xf numFmtId="3" fontId="3" fillId="2" borderId="52" xfId="0" applyNumberFormat="1" applyFont="1" applyFill="1" applyBorder="1" applyAlignment="1">
      <alignment horizontal="center"/>
    </xf>
    <xf numFmtId="2" fontId="3" fillId="2" borderId="43" xfId="0" applyNumberFormat="1" applyFont="1" applyFill="1" applyBorder="1" applyAlignment="1">
      <alignment horizontal="center"/>
    </xf>
    <xf numFmtId="2" fontId="3" fillId="2" borderId="53" xfId="0" applyNumberFormat="1" applyFont="1" applyFill="1" applyBorder="1" applyAlignment="1">
      <alignment horizontal="center"/>
    </xf>
    <xf numFmtId="2" fontId="3" fillId="13" borderId="54" xfId="0" applyNumberFormat="1" applyFont="1" applyFill="1" applyBorder="1" applyAlignment="1">
      <alignment horizontal="center"/>
    </xf>
    <xf numFmtId="3" fontId="3" fillId="2" borderId="55" xfId="0" applyNumberFormat="1" applyFont="1" applyFill="1" applyBorder="1" applyAlignment="1">
      <alignment horizontal="center"/>
    </xf>
    <xf numFmtId="2" fontId="3" fillId="2" borderId="44" xfId="0" applyNumberFormat="1" applyFont="1" applyFill="1" applyBorder="1" applyAlignment="1">
      <alignment horizontal="center"/>
    </xf>
    <xf numFmtId="3" fontId="3" fillId="2" borderId="39" xfId="0" applyNumberFormat="1" applyFont="1" applyFill="1" applyBorder="1" applyAlignment="1">
      <alignment horizontal="center"/>
    </xf>
    <xf numFmtId="1" fontId="3" fillId="2" borderId="56" xfId="0" applyNumberFormat="1" applyFont="1" applyFill="1" applyBorder="1" applyAlignment="1">
      <alignment horizontal="center"/>
    </xf>
    <xf numFmtId="168" fontId="4" fillId="0" borderId="57" xfId="0" applyNumberFormat="1" applyFont="1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9" fontId="4" fillId="0" borderId="58" xfId="3" applyFont="1" applyBorder="1" applyAlignment="1">
      <alignment horizontal="center"/>
    </xf>
    <xf numFmtId="3" fontId="4" fillId="0" borderId="59" xfId="0" applyNumberFormat="1" applyFont="1" applyBorder="1" applyAlignment="1">
      <alignment horizontal="center"/>
    </xf>
    <xf numFmtId="3" fontId="4" fillId="0" borderId="60" xfId="0" applyNumberFormat="1" applyFont="1" applyBorder="1" applyAlignment="1">
      <alignment horizontal="center"/>
    </xf>
    <xf numFmtId="168" fontId="4" fillId="0" borderId="61" xfId="0" applyNumberFormat="1" applyFont="1" applyBorder="1" applyAlignment="1">
      <alignment horizontal="center"/>
    </xf>
    <xf numFmtId="3" fontId="3" fillId="6" borderId="51" xfId="0" applyNumberFormat="1" applyFont="1" applyFill="1" applyBorder="1" applyAlignment="1">
      <alignment horizontal="center"/>
    </xf>
    <xf numFmtId="3" fontId="3" fillId="8" borderId="62" xfId="0" applyNumberFormat="1" applyFont="1" applyFill="1" applyBorder="1" applyAlignment="1">
      <alignment horizontal="center"/>
    </xf>
    <xf numFmtId="3" fontId="3" fillId="6" borderId="32" xfId="0" applyNumberFormat="1" applyFont="1" applyFill="1" applyBorder="1" applyAlignment="1">
      <alignment horizontal="center"/>
    </xf>
    <xf numFmtId="165" fontId="4" fillId="0" borderId="44" xfId="0" applyNumberFormat="1" applyFont="1" applyBorder="1" applyAlignment="1">
      <alignment horizontal="center"/>
    </xf>
    <xf numFmtId="3" fontId="3" fillId="14" borderId="54" xfId="0" applyNumberFormat="1" applyFont="1" applyFill="1" applyBorder="1" applyAlignment="1">
      <alignment horizontal="center"/>
    </xf>
    <xf numFmtId="3" fontId="4" fillId="0" borderId="55" xfId="0" applyNumberFormat="1" applyFont="1" applyBorder="1" applyAlignment="1">
      <alignment horizontal="center"/>
    </xf>
    <xf numFmtId="9" fontId="3" fillId="14" borderId="2" xfId="3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_TAULA5.XLS" xfId="2" xr:uid="{00000000-0005-0000-0000-000002000000}"/>
    <cellStyle name="Porcentaje" xfId="3" builtinId="5"/>
  </cellStyles>
  <dxfs count="58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Cabal (m</a:t>
            </a:r>
            <a:r>
              <a:rPr lang="en-US" sz="12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/d) 00-01-02</a:t>
            </a:r>
          </a:p>
        </c:rich>
      </c:tx>
      <c:layout>
        <c:manualLayout>
          <c:xMode val="edge"/>
          <c:yMode val="edge"/>
          <c:x val="0.39543779461027456"/>
          <c:y val="3.678929765886289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778292808208607E-2"/>
          <c:y val="0.21070234113712388"/>
          <c:w val="0.90747894323181943"/>
          <c:h val="0.6454849498327757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B54-457E-A825-6D66BDB91E4A}"/>
              </c:ext>
            </c:extLst>
          </c:dPt>
          <c:dPt>
            <c:idx val="6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54-457E-A825-6D66BDB91E4A}"/>
              </c:ext>
            </c:extLst>
          </c:dPt>
          <c:dPt>
            <c:idx val="7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B54-457E-A825-6D66BDB91E4A}"/>
              </c:ext>
            </c:extLst>
          </c:dPt>
          <c:dPt>
            <c:idx val="17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B54-457E-A825-6D66BDB91E4A}"/>
              </c:ext>
            </c:extLst>
          </c:dPt>
          <c:dPt>
            <c:idx val="18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B54-457E-A825-6D66BDB91E4A}"/>
              </c:ext>
            </c:extLst>
          </c:dPt>
          <c:dPt>
            <c:idx val="19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B54-457E-A825-6D66BDB91E4A}"/>
              </c:ext>
            </c:extLst>
          </c:dPt>
          <c:dPt>
            <c:idx val="29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B54-457E-A825-6D66BDB91E4A}"/>
              </c:ext>
            </c:extLst>
          </c:dPt>
          <c:dPt>
            <c:idx val="30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B54-457E-A825-6D66BDB91E4A}"/>
              </c:ext>
            </c:extLst>
          </c:dPt>
          <c:dPt>
            <c:idx val="31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B54-457E-A825-6D66BDB91E4A}"/>
              </c:ext>
            </c:extLst>
          </c:dPt>
          <c:cat>
            <c:strRef>
              <c:f>Gràfiques!$AA$2:$AA$37</c:f>
              <c:strCache>
                <c:ptCount val="36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  <c:pt idx="12">
                  <c:v>Gen </c:v>
                </c:pt>
                <c:pt idx="13">
                  <c:v>Feb </c:v>
                </c:pt>
                <c:pt idx="14">
                  <c:v>Mar </c:v>
                </c:pt>
                <c:pt idx="15">
                  <c:v>Abr </c:v>
                </c:pt>
                <c:pt idx="16">
                  <c:v>Mai </c:v>
                </c:pt>
                <c:pt idx="17">
                  <c:v>Jun </c:v>
                </c:pt>
                <c:pt idx="18">
                  <c:v>Jul </c:v>
                </c:pt>
                <c:pt idx="19">
                  <c:v>Ago </c:v>
                </c:pt>
                <c:pt idx="20">
                  <c:v>Set </c:v>
                </c:pt>
                <c:pt idx="21">
                  <c:v>Oct </c:v>
                </c:pt>
                <c:pt idx="22">
                  <c:v>Nov </c:v>
                </c:pt>
                <c:pt idx="23">
                  <c:v>Des </c:v>
                </c:pt>
                <c:pt idx="24">
                  <c:v>Gen </c:v>
                </c:pt>
                <c:pt idx="25">
                  <c:v>Feb </c:v>
                </c:pt>
                <c:pt idx="26">
                  <c:v>Mar </c:v>
                </c:pt>
                <c:pt idx="27">
                  <c:v>Abr </c:v>
                </c:pt>
                <c:pt idx="28">
                  <c:v>Mai </c:v>
                </c:pt>
                <c:pt idx="29">
                  <c:v>Jun </c:v>
                </c:pt>
                <c:pt idx="30">
                  <c:v>Jul </c:v>
                </c:pt>
                <c:pt idx="31">
                  <c:v>Ago </c:v>
                </c:pt>
                <c:pt idx="32">
                  <c:v>Set </c:v>
                </c:pt>
                <c:pt idx="33">
                  <c:v>Oct </c:v>
                </c:pt>
                <c:pt idx="34">
                  <c:v>Nov </c:v>
                </c:pt>
                <c:pt idx="35">
                  <c:v>Des </c:v>
                </c:pt>
              </c:strCache>
            </c:strRef>
          </c:cat>
          <c:val>
            <c:numRef>
              <c:f>Gràfiques!$AB$2:$AB$37</c:f>
              <c:numCache>
                <c:formatCode>#,##0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6835.2</c:v>
                </c:pt>
                <c:pt idx="4">
                  <c:v>8644.23</c:v>
                </c:pt>
                <c:pt idx="5">
                  <c:v>6135.53</c:v>
                </c:pt>
                <c:pt idx="6">
                  <c:v>8211.5499999999993</c:v>
                </c:pt>
                <c:pt idx="7">
                  <c:v>7612.06</c:v>
                </c:pt>
                <c:pt idx="8">
                  <c:v>7757</c:v>
                </c:pt>
                <c:pt idx="9">
                  <c:v>9137.41</c:v>
                </c:pt>
                <c:pt idx="10">
                  <c:v>7276</c:v>
                </c:pt>
                <c:pt idx="11">
                  <c:v>7397.88</c:v>
                </c:pt>
                <c:pt idx="12">
                  <c:v>8118.45</c:v>
                </c:pt>
                <c:pt idx="13">
                  <c:v>8280</c:v>
                </c:pt>
                <c:pt idx="14">
                  <c:v>7649</c:v>
                </c:pt>
                <c:pt idx="15">
                  <c:v>8141.5</c:v>
                </c:pt>
                <c:pt idx="16">
                  <c:v>8462</c:v>
                </c:pt>
                <c:pt idx="17">
                  <c:v>8029.83</c:v>
                </c:pt>
                <c:pt idx="18">
                  <c:v>8411.68</c:v>
                </c:pt>
                <c:pt idx="19">
                  <c:v>7812</c:v>
                </c:pt>
                <c:pt idx="20">
                  <c:v>7967</c:v>
                </c:pt>
                <c:pt idx="21">
                  <c:v>8348</c:v>
                </c:pt>
                <c:pt idx="22">
                  <c:v>7439</c:v>
                </c:pt>
                <c:pt idx="23">
                  <c:v>8016</c:v>
                </c:pt>
                <c:pt idx="24">
                  <c:v>8760</c:v>
                </c:pt>
                <c:pt idx="25">
                  <c:v>7234</c:v>
                </c:pt>
                <c:pt idx="26">
                  <c:v>7755</c:v>
                </c:pt>
                <c:pt idx="27">
                  <c:v>8905</c:v>
                </c:pt>
                <c:pt idx="28">
                  <c:v>10313</c:v>
                </c:pt>
                <c:pt idx="29">
                  <c:v>8744</c:v>
                </c:pt>
                <c:pt idx="30">
                  <c:v>8785</c:v>
                </c:pt>
                <c:pt idx="31">
                  <c:v>7950</c:v>
                </c:pt>
                <c:pt idx="32">
                  <c:v>8155</c:v>
                </c:pt>
                <c:pt idx="33">
                  <c:v>9246</c:v>
                </c:pt>
                <c:pt idx="34">
                  <c:v>8311</c:v>
                </c:pt>
                <c:pt idx="35">
                  <c:v>7541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B54-457E-A825-6D66BDB91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20224768"/>
        <c:axId val="157123328"/>
        <c:axId val="0"/>
      </c:bar3DChart>
      <c:catAx>
        <c:axId val="12022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1233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7123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224768"/>
        <c:crosses val="autoZero"/>
        <c:crossBetween val="between"/>
        <c:majorUnit val="2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DBO</a:t>
            </a:r>
            <a:r>
              <a:rPr lang="en-US" sz="120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5</a:t>
            </a:r>
          </a:p>
        </c:rich>
      </c:tx>
      <c:layout>
        <c:manualLayout>
          <c:xMode val="edge"/>
          <c:yMode val="edge"/>
          <c:x val="0.463414634146341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5609756097562"/>
          <c:y val="0.22916744373726325"/>
          <c:w val="0.84298780487804881"/>
          <c:h val="0.61805765129140677"/>
        </c:manualLayout>
      </c:layout>
      <c:lineChart>
        <c:grouping val="standard"/>
        <c:varyColors val="0"/>
        <c:ser>
          <c:idx val="0"/>
          <c:order val="0"/>
          <c:tx>
            <c:strRef>
              <c:f>'2000'!$G$3:$G$4</c:f>
              <c:strCache>
                <c:ptCount val="2"/>
                <c:pt idx="0">
                  <c:v>DBO5 Afluent</c:v>
                </c:pt>
                <c:pt idx="1">
                  <c:v>(mgO2/l)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'2000'!$G$5:$G$16</c:f>
              <c:numCache>
                <c:formatCode>#,##0</c:formatCode>
                <c:ptCount val="12"/>
                <c:pt idx="5">
                  <c:v>250</c:v>
                </c:pt>
                <c:pt idx="6">
                  <c:v>278</c:v>
                </c:pt>
                <c:pt idx="7">
                  <c:v>221.8</c:v>
                </c:pt>
                <c:pt idx="8">
                  <c:v>218.8</c:v>
                </c:pt>
                <c:pt idx="9">
                  <c:v>280</c:v>
                </c:pt>
                <c:pt idx="10">
                  <c:v>327.5</c:v>
                </c:pt>
                <c:pt idx="11">
                  <c:v>307.5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8-4F07-B58F-0C9E7D12CCD7}"/>
            </c:ext>
          </c:extLst>
        </c:ser>
        <c:ser>
          <c:idx val="1"/>
          <c:order val="1"/>
          <c:tx>
            <c:strRef>
              <c:f>'2000'!$J$3:$J$4</c:f>
              <c:strCache>
                <c:ptCount val="2"/>
                <c:pt idx="0">
                  <c:v>DBO5 Efluent</c:v>
                </c:pt>
                <c:pt idx="1">
                  <c:v>(mgO2/l)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'2000'!$J$5:$J$16</c:f>
              <c:numCache>
                <c:formatCode>#,##0.0</c:formatCode>
                <c:ptCount val="12"/>
                <c:pt idx="5">
                  <c:v>11</c:v>
                </c:pt>
                <c:pt idx="6">
                  <c:v>10.8</c:v>
                </c:pt>
                <c:pt idx="7">
                  <c:v>7.6</c:v>
                </c:pt>
                <c:pt idx="8">
                  <c:v>8.8000000000000007</c:v>
                </c:pt>
                <c:pt idx="9">
                  <c:v>9</c:v>
                </c:pt>
                <c:pt idx="10">
                  <c:v>16.5</c:v>
                </c:pt>
                <c:pt idx="1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8-4F07-B58F-0C9E7D12C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53248"/>
        <c:axId val="121263232"/>
      </c:lineChart>
      <c:catAx>
        <c:axId val="12125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263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26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mgO</a:t>
                </a:r>
                <a:r>
                  <a:rPr lang="en-US" sz="1000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/l</a:t>
                </a:r>
              </a:p>
            </c:rich>
          </c:tx>
          <c:layout>
            <c:manualLayout>
              <c:xMode val="edge"/>
              <c:yMode val="edge"/>
              <c:x val="2.2865853658536592E-2"/>
              <c:y val="0.451390347039953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2532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74390243902439046"/>
          <c:y val="4.1666666666666664E-2"/>
          <c:w val="0.99390243902439024"/>
          <c:h val="0.18402814231554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Cabal-Energia</a:t>
            </a:r>
          </a:p>
        </c:rich>
      </c:tx>
      <c:layout>
        <c:manualLayout>
          <c:xMode val="edge"/>
          <c:yMode val="edge"/>
          <c:x val="0.41810405164871628"/>
          <c:y val="3.8062283737024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8737426389393"/>
          <c:y val="0.31141921128083677"/>
          <c:w val="0.70402397632674485"/>
          <c:h val="0.5328728726360985"/>
        </c:manualLayout>
      </c:layout>
      <c:lineChart>
        <c:grouping val="standard"/>
        <c:varyColors val="0"/>
        <c:ser>
          <c:idx val="1"/>
          <c:order val="0"/>
          <c:tx>
            <c:strRef>
              <c:f>'2000'!$C$3:$C$4</c:f>
              <c:strCache>
                <c:ptCount val="2"/>
                <c:pt idx="0">
                  <c:v>Cabal </c:v>
                </c:pt>
                <c:pt idx="1">
                  <c:v>(m3/dia)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'2000'!$C$5:$C$16</c:f>
              <c:numCache>
                <c:formatCode>#,##0</c:formatCode>
                <c:ptCount val="12"/>
                <c:pt idx="3">
                  <c:v>6835.2</c:v>
                </c:pt>
                <c:pt idx="4">
                  <c:v>8644.23</c:v>
                </c:pt>
                <c:pt idx="5">
                  <c:v>6135.53</c:v>
                </c:pt>
                <c:pt idx="6">
                  <c:v>8211.5499999999993</c:v>
                </c:pt>
                <c:pt idx="7">
                  <c:v>7612.06</c:v>
                </c:pt>
                <c:pt idx="8">
                  <c:v>7757</c:v>
                </c:pt>
                <c:pt idx="9">
                  <c:v>9137.41</c:v>
                </c:pt>
                <c:pt idx="10">
                  <c:v>7276</c:v>
                </c:pt>
                <c:pt idx="11">
                  <c:v>7397.88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4-4549-A90C-AC99B6501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96512"/>
        <c:axId val="149698048"/>
      </c:lineChart>
      <c:lineChart>
        <c:grouping val="standard"/>
        <c:varyColors val="0"/>
        <c:ser>
          <c:idx val="0"/>
          <c:order val="1"/>
          <c:tx>
            <c:strRef>
              <c:f>'2000'!$O$3:$O$4</c:f>
              <c:strCache>
                <c:ptCount val="2"/>
                <c:pt idx="0">
                  <c:v>Consum</c:v>
                </c:pt>
                <c:pt idx="1">
                  <c:v>(Kwh/m3)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'2000'!$O$5:$O$16</c:f>
              <c:numCache>
                <c:formatCode>0.00</c:formatCode>
                <c:ptCount val="12"/>
                <c:pt idx="3" formatCode="0.000">
                  <c:v>0.48284371098626716</c:v>
                </c:pt>
                <c:pt idx="4" formatCode="0.000">
                  <c:v>0.40642457579364932</c:v>
                </c:pt>
                <c:pt idx="5" formatCode="0.000">
                  <c:v>0.54589114774048442</c:v>
                </c:pt>
                <c:pt idx="6" formatCode="0.000">
                  <c:v>0.40878699549807901</c:v>
                </c:pt>
                <c:pt idx="7" formatCode="0.000">
                  <c:v>0.4599235508996754</c:v>
                </c:pt>
                <c:pt idx="8" formatCode="0.000">
                  <c:v>0.43106782305637176</c:v>
                </c:pt>
                <c:pt idx="9" formatCode="0.000">
                  <c:v>0.32555053574421078</c:v>
                </c:pt>
                <c:pt idx="10" formatCode="0.000">
                  <c:v>0.45302206814615159</c:v>
                </c:pt>
                <c:pt idx="11" formatCode="0.000">
                  <c:v>0.4969893089747266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4-4549-A90C-AC99B6501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99968"/>
        <c:axId val="149730432"/>
      </c:lineChart>
      <c:catAx>
        <c:axId val="149696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698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96980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</a:t>
                </a:r>
                <a:r>
                  <a:rPr lang="en-US" sz="9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</a:t>
                </a:r>
              </a:p>
            </c:rich>
          </c:tx>
          <c:layout>
            <c:manualLayout>
              <c:xMode val="edge"/>
              <c:yMode val="edge"/>
              <c:x val="2.2988505747126436E-2"/>
              <c:y val="0.525952283646204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696512"/>
        <c:crosses val="autoZero"/>
        <c:crossBetween val="between"/>
        <c:majorUnit val="2000"/>
      </c:valAx>
      <c:catAx>
        <c:axId val="14969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730432"/>
        <c:crosses val="autoZero"/>
        <c:auto val="0"/>
        <c:lblAlgn val="ctr"/>
        <c:lblOffset val="100"/>
        <c:noMultiLvlLbl val="0"/>
      </c:catAx>
      <c:valAx>
        <c:axId val="149730432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Kwh/m</a:t>
                </a:r>
                <a:r>
                  <a:rPr lang="en-US" sz="9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90373683892961654"/>
              <c:y val="0.4948104151340945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699968"/>
        <c:crosses val="max"/>
        <c:crossBetween val="between"/>
        <c:majorUnit val="0.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781610251304794"/>
          <c:y val="2.7681660899653997E-2"/>
          <c:w val="0.98707032310616338"/>
          <c:h val="0.169550536286770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RENDIMENTS MENSUALS</a:t>
            </a:r>
          </a:p>
        </c:rich>
      </c:tx>
      <c:layout>
        <c:manualLayout>
          <c:xMode val="edge"/>
          <c:yMode val="edge"/>
          <c:x val="0.34436090225563931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8721804511278257E-2"/>
          <c:y val="0.25000084771337794"/>
          <c:w val="0.90526315789473666"/>
          <c:h val="0.649307757255579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'2000'!$K$3</c:f>
              <c:strCache>
                <c:ptCount val="1"/>
                <c:pt idx="0">
                  <c:v>MES(%)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'2000'!$K$5:$K$16</c:f>
              <c:numCache>
                <c:formatCode>#,##0</c:formatCode>
                <c:ptCount val="12"/>
                <c:pt idx="5">
                  <c:v>87.83</c:v>
                </c:pt>
                <c:pt idx="6">
                  <c:v>97.8</c:v>
                </c:pt>
                <c:pt idx="7">
                  <c:v>95.5</c:v>
                </c:pt>
                <c:pt idx="8">
                  <c:v>92.2</c:v>
                </c:pt>
                <c:pt idx="9">
                  <c:v>87.6</c:v>
                </c:pt>
                <c:pt idx="10">
                  <c:v>88.8</c:v>
                </c:pt>
                <c:pt idx="11">
                  <c:v>90.6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94-4375-8348-C776C19243D0}"/>
            </c:ext>
          </c:extLst>
        </c:ser>
        <c:ser>
          <c:idx val="1"/>
          <c:order val="1"/>
          <c:tx>
            <c:strRef>
              <c:f>'2000'!$L$3</c:f>
              <c:strCache>
                <c:ptCount val="1"/>
                <c:pt idx="0">
                  <c:v>DQO(%)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'2000'!$L$5:$L$16</c:f>
              <c:numCache>
                <c:formatCode>#,##0</c:formatCode>
                <c:ptCount val="12"/>
                <c:pt idx="5">
                  <c:v>91.58</c:v>
                </c:pt>
                <c:pt idx="6">
                  <c:v>91.6</c:v>
                </c:pt>
                <c:pt idx="7">
                  <c:v>90.1</c:v>
                </c:pt>
                <c:pt idx="8">
                  <c:v>91.6</c:v>
                </c:pt>
                <c:pt idx="9">
                  <c:v>92.1</c:v>
                </c:pt>
                <c:pt idx="10">
                  <c:v>89.5</c:v>
                </c:pt>
                <c:pt idx="11">
                  <c:v>93.2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94-4375-8348-C776C19243D0}"/>
            </c:ext>
          </c:extLst>
        </c:ser>
        <c:ser>
          <c:idx val="2"/>
          <c:order val="2"/>
          <c:tx>
            <c:strRef>
              <c:f>'2000'!$M$3</c:f>
              <c:strCache>
                <c:ptCount val="1"/>
                <c:pt idx="0">
                  <c:v>DBO5(%)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'2000'!$M$5:$M$16</c:f>
              <c:numCache>
                <c:formatCode>#,##0</c:formatCode>
                <c:ptCount val="12"/>
                <c:pt idx="5">
                  <c:v>95.6</c:v>
                </c:pt>
                <c:pt idx="6">
                  <c:v>96.1</c:v>
                </c:pt>
                <c:pt idx="7">
                  <c:v>96</c:v>
                </c:pt>
                <c:pt idx="8">
                  <c:v>95.9</c:v>
                </c:pt>
                <c:pt idx="9">
                  <c:v>96.7</c:v>
                </c:pt>
                <c:pt idx="10">
                  <c:v>94.6</c:v>
                </c:pt>
                <c:pt idx="11">
                  <c:v>94.1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94-4375-8348-C776C1924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565248"/>
        <c:axId val="150566784"/>
        <c:axId val="0"/>
      </c:bar3DChart>
      <c:catAx>
        <c:axId val="1505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5667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056678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308270676691729E-2"/>
              <c:y val="0.517362933799941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565248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87067669172932349"/>
          <c:y val="2.0833333333333343E-2"/>
          <c:w val="0.96691729323308284"/>
          <c:h val="0.222222951297754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09171345100305"/>
          <c:y val="0.22916744373726325"/>
          <c:w val="0.7832066907254075"/>
          <c:h val="0.614585417295387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'2000'!$B$20</c:f>
              <c:strCache>
                <c:ptCount val="1"/>
                <c:pt idx="0">
                  <c:v>Cabal mensual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Tortosa!$A$5:$A$16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'2001'!$B$5:$B$16</c:f>
              <c:numCache>
                <c:formatCode>#,##0</c:formatCode>
                <c:ptCount val="12"/>
                <c:pt idx="0">
                  <c:v>235435</c:v>
                </c:pt>
                <c:pt idx="1">
                  <c:v>231866</c:v>
                </c:pt>
                <c:pt idx="2">
                  <c:v>237120</c:v>
                </c:pt>
                <c:pt idx="3">
                  <c:v>260528</c:v>
                </c:pt>
                <c:pt idx="4">
                  <c:v>262330</c:v>
                </c:pt>
                <c:pt idx="5">
                  <c:v>232865</c:v>
                </c:pt>
                <c:pt idx="6">
                  <c:v>260762</c:v>
                </c:pt>
                <c:pt idx="7">
                  <c:v>242165</c:v>
                </c:pt>
                <c:pt idx="8">
                  <c:v>239008</c:v>
                </c:pt>
                <c:pt idx="9">
                  <c:v>258790</c:v>
                </c:pt>
                <c:pt idx="10">
                  <c:v>230599</c:v>
                </c:pt>
                <c:pt idx="11">
                  <c:v>248494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3-42DE-95A4-9F9180EF3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0758144"/>
        <c:axId val="150759680"/>
      </c:barChart>
      <c:lineChart>
        <c:grouping val="standard"/>
        <c:varyColors val="0"/>
        <c:ser>
          <c:idx val="0"/>
          <c:order val="1"/>
          <c:tx>
            <c:strRef>
              <c:f>'2000'!$B$21</c:f>
              <c:strCache>
                <c:ptCount val="1"/>
                <c:pt idx="0">
                  <c:v>Mitja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strRef>
              <c:f>Tortosa!$A$5:$A$16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'2001'!$D$5:$D$16</c:f>
              <c:numCache>
                <c:formatCode>#,##0</c:formatCode>
                <c:ptCount val="12"/>
                <c:pt idx="0">
                  <c:v>244997</c:v>
                </c:pt>
                <c:pt idx="1">
                  <c:v>244997</c:v>
                </c:pt>
                <c:pt idx="2">
                  <c:v>244997</c:v>
                </c:pt>
                <c:pt idx="3">
                  <c:v>244997</c:v>
                </c:pt>
                <c:pt idx="4">
                  <c:v>244997</c:v>
                </c:pt>
                <c:pt idx="5">
                  <c:v>244997</c:v>
                </c:pt>
                <c:pt idx="6">
                  <c:v>244997</c:v>
                </c:pt>
                <c:pt idx="7">
                  <c:v>244997</c:v>
                </c:pt>
                <c:pt idx="8">
                  <c:v>244997</c:v>
                </c:pt>
                <c:pt idx="9">
                  <c:v>244997</c:v>
                </c:pt>
                <c:pt idx="10">
                  <c:v>244997</c:v>
                </c:pt>
                <c:pt idx="11">
                  <c:v>244997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3-42DE-95A4-9F9180EF3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58144"/>
        <c:axId val="150759680"/>
      </c:lineChart>
      <c:catAx>
        <c:axId val="150758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759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0759680"/>
        <c:scaling>
          <c:orientation val="minMax"/>
          <c:max val="270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(m</a:t>
                </a:r>
                <a:r>
                  <a:rPr lang="en-US" sz="10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2900763358778626E-2"/>
              <c:y val="0.482640347039953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758144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79847392358397962"/>
          <c:y val="1.7361111111111119E-2"/>
          <c:w val="0.99084049608302804"/>
          <c:h val="0.166667031204432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MES</a:t>
            </a:r>
          </a:p>
        </c:rich>
      </c:tx>
      <c:layout>
        <c:manualLayout>
          <c:xMode val="edge"/>
          <c:yMode val="edge"/>
          <c:x val="0.46894409937888215"/>
          <c:y val="3.7288135593220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35403726708075"/>
          <c:y val="0.22372918387378163"/>
          <c:w val="0.84161490683229812"/>
          <c:h val="0.62372984595114889"/>
        </c:manualLayout>
      </c:layout>
      <c:lineChart>
        <c:grouping val="standard"/>
        <c:varyColors val="0"/>
        <c:ser>
          <c:idx val="0"/>
          <c:order val="0"/>
          <c:tx>
            <c:strRef>
              <c:f>'2000'!$E$3:$E$4</c:f>
              <c:strCache>
                <c:ptCount val="2"/>
                <c:pt idx="0">
                  <c:v>MES Afluent </c:v>
                </c:pt>
                <c:pt idx="1">
                  <c:v>(mg/l)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'2001'!$E$5:$E$16</c:f>
              <c:numCache>
                <c:formatCode>#,##0</c:formatCode>
                <c:ptCount val="12"/>
                <c:pt idx="0">
                  <c:v>157.5</c:v>
                </c:pt>
                <c:pt idx="1">
                  <c:v>285</c:v>
                </c:pt>
                <c:pt idx="2">
                  <c:v>235</c:v>
                </c:pt>
                <c:pt idx="3">
                  <c:v>182.5</c:v>
                </c:pt>
                <c:pt idx="4">
                  <c:v>240</c:v>
                </c:pt>
                <c:pt idx="5">
                  <c:v>295</c:v>
                </c:pt>
                <c:pt idx="6">
                  <c:v>197.5</c:v>
                </c:pt>
                <c:pt idx="7">
                  <c:v>167.5</c:v>
                </c:pt>
                <c:pt idx="8">
                  <c:v>150</c:v>
                </c:pt>
                <c:pt idx="9">
                  <c:v>247.5</c:v>
                </c:pt>
                <c:pt idx="10">
                  <c:v>317.5</c:v>
                </c:pt>
                <c:pt idx="11">
                  <c:v>312.5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9-4D8B-B866-611F11FDD116}"/>
            </c:ext>
          </c:extLst>
        </c:ser>
        <c:ser>
          <c:idx val="1"/>
          <c:order val="1"/>
          <c:tx>
            <c:strRef>
              <c:f>'2000'!$H$3:$H$4</c:f>
              <c:strCache>
                <c:ptCount val="2"/>
                <c:pt idx="0">
                  <c:v>MES Efluent</c:v>
                </c:pt>
                <c:pt idx="1">
                  <c:v>(mg/l)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'2001'!$H$5:$H$16</c:f>
              <c:numCache>
                <c:formatCode>#,##0.0</c:formatCode>
                <c:ptCount val="12"/>
                <c:pt idx="0">
                  <c:v>4.5</c:v>
                </c:pt>
                <c:pt idx="1">
                  <c:v>3.5</c:v>
                </c:pt>
                <c:pt idx="2">
                  <c:v>4</c:v>
                </c:pt>
                <c:pt idx="3">
                  <c:v>11.5</c:v>
                </c:pt>
                <c:pt idx="4">
                  <c:v>5.5</c:v>
                </c:pt>
                <c:pt idx="5">
                  <c:v>11.9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2.5</c:v>
                </c:pt>
                <c:pt idx="10">
                  <c:v>25</c:v>
                </c:pt>
                <c:pt idx="11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9-4D8B-B866-611F11FDD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802432"/>
        <c:axId val="150803584"/>
      </c:lineChart>
      <c:catAx>
        <c:axId val="15080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80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803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(mg/l)</a:t>
                </a:r>
              </a:p>
            </c:rich>
          </c:tx>
          <c:layout>
            <c:manualLayout>
              <c:xMode val="edge"/>
              <c:yMode val="edge"/>
              <c:x val="2.7950310559006219E-2"/>
              <c:y val="0.464407491436451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802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75465838509316774"/>
          <c:y val="3.3898305084745783E-2"/>
          <c:w val="0.99223602484472029"/>
          <c:h val="0.179661372836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DQO</a:t>
            </a:r>
          </a:p>
        </c:rich>
      </c:tx>
      <c:layout>
        <c:manualLayout>
          <c:xMode val="edge"/>
          <c:yMode val="edge"/>
          <c:x val="0.46779173308857863"/>
          <c:y val="3.8062283737024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2953055317364"/>
          <c:y val="0.22837408827261341"/>
          <c:w val="0.8466264009076645"/>
          <c:h val="0.61591799564432115"/>
        </c:manualLayout>
      </c:layout>
      <c:lineChart>
        <c:grouping val="standard"/>
        <c:varyColors val="0"/>
        <c:ser>
          <c:idx val="0"/>
          <c:order val="0"/>
          <c:tx>
            <c:strRef>
              <c:f>'2000'!$F$3:$F$4</c:f>
              <c:strCache>
                <c:ptCount val="2"/>
                <c:pt idx="0">
                  <c:v>DQO Afluent</c:v>
                </c:pt>
                <c:pt idx="1">
                  <c:v>(mgO2/l)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'2001'!$F$5:$F$16</c:f>
              <c:numCache>
                <c:formatCode>#,##0</c:formatCode>
                <c:ptCount val="12"/>
                <c:pt idx="0">
                  <c:v>682.1</c:v>
                </c:pt>
                <c:pt idx="1">
                  <c:v>595.20000000000005</c:v>
                </c:pt>
                <c:pt idx="2">
                  <c:v>652</c:v>
                </c:pt>
                <c:pt idx="3">
                  <c:v>478.1</c:v>
                </c:pt>
                <c:pt idx="4">
                  <c:v>508.8</c:v>
                </c:pt>
                <c:pt idx="5">
                  <c:v>561.4</c:v>
                </c:pt>
                <c:pt idx="6">
                  <c:v>470.6</c:v>
                </c:pt>
                <c:pt idx="7">
                  <c:v>441</c:v>
                </c:pt>
                <c:pt idx="8">
                  <c:v>307</c:v>
                </c:pt>
                <c:pt idx="9">
                  <c:v>499.2</c:v>
                </c:pt>
                <c:pt idx="10">
                  <c:v>671.8</c:v>
                </c:pt>
                <c:pt idx="11">
                  <c:v>854.1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7-434A-9EB9-6A0AEFCFD2DD}"/>
            </c:ext>
          </c:extLst>
        </c:ser>
        <c:ser>
          <c:idx val="1"/>
          <c:order val="1"/>
          <c:tx>
            <c:strRef>
              <c:f>'2000'!$I$3:$I$4</c:f>
              <c:strCache>
                <c:ptCount val="2"/>
                <c:pt idx="0">
                  <c:v>DQO Efluent</c:v>
                </c:pt>
                <c:pt idx="1">
                  <c:v>(mgO2/l)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'2001'!$I$5:$I$16</c:f>
              <c:numCache>
                <c:formatCode>#,##0.0</c:formatCode>
                <c:ptCount val="12"/>
                <c:pt idx="0" formatCode="#,##0">
                  <c:v>101</c:v>
                </c:pt>
                <c:pt idx="1">
                  <c:v>48</c:v>
                </c:pt>
                <c:pt idx="2">
                  <c:v>48</c:v>
                </c:pt>
                <c:pt idx="3">
                  <c:v>38.4</c:v>
                </c:pt>
                <c:pt idx="4">
                  <c:v>57.6</c:v>
                </c:pt>
                <c:pt idx="5">
                  <c:v>52.8</c:v>
                </c:pt>
                <c:pt idx="6">
                  <c:v>33.6</c:v>
                </c:pt>
                <c:pt idx="7">
                  <c:v>33.6</c:v>
                </c:pt>
                <c:pt idx="8">
                  <c:v>19.2</c:v>
                </c:pt>
                <c:pt idx="9">
                  <c:v>43.2</c:v>
                </c:pt>
                <c:pt idx="10">
                  <c:v>57.5</c:v>
                </c:pt>
                <c:pt idx="11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7-434A-9EB9-6A0AEFCFD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850176"/>
        <c:axId val="150860160"/>
      </c:lineChart>
      <c:catAx>
        <c:axId val="15085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860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860160"/>
        <c:scaling>
          <c:orientation val="minMax"/>
          <c:max val="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(mgO</a:t>
                </a:r>
                <a:r>
                  <a:rPr lang="en-US" sz="1000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/l)</a:t>
                </a:r>
              </a:p>
            </c:rich>
          </c:tx>
          <c:layout>
            <c:manualLayout>
              <c:xMode val="edge"/>
              <c:yMode val="edge"/>
              <c:x val="2.3006134969325152E-2"/>
              <c:y val="0.435986885722329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850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73926428674943245"/>
          <c:y val="3.8062283737024222E-2"/>
          <c:w val="0.99386567476611443"/>
          <c:h val="0.186851574349054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DBO</a:t>
            </a:r>
            <a:r>
              <a:rPr lang="en-US" sz="120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5</a:t>
            </a:r>
          </a:p>
        </c:rich>
      </c:tx>
      <c:layout>
        <c:manualLayout>
          <c:xMode val="edge"/>
          <c:yMode val="edge"/>
          <c:x val="0.463414634146341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5609756097562"/>
          <c:y val="0.22916744373726325"/>
          <c:w val="0.84298780487804881"/>
          <c:h val="0.61458541729538774"/>
        </c:manualLayout>
      </c:layout>
      <c:lineChart>
        <c:grouping val="standard"/>
        <c:varyColors val="0"/>
        <c:ser>
          <c:idx val="0"/>
          <c:order val="0"/>
          <c:tx>
            <c:strRef>
              <c:f>'2000'!$G$3:$G$4</c:f>
              <c:strCache>
                <c:ptCount val="2"/>
                <c:pt idx="0">
                  <c:v>DBO5 Afluent</c:v>
                </c:pt>
                <c:pt idx="1">
                  <c:v>(mgO2/l)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'2001'!$G$5:$G$16</c:f>
              <c:numCache>
                <c:formatCode>#,##0</c:formatCode>
                <c:ptCount val="12"/>
                <c:pt idx="0">
                  <c:v>345</c:v>
                </c:pt>
                <c:pt idx="1">
                  <c:v>305</c:v>
                </c:pt>
                <c:pt idx="2">
                  <c:v>312.5</c:v>
                </c:pt>
                <c:pt idx="3">
                  <c:v>283.8</c:v>
                </c:pt>
                <c:pt idx="4">
                  <c:v>240</c:v>
                </c:pt>
                <c:pt idx="5">
                  <c:v>325</c:v>
                </c:pt>
                <c:pt idx="6">
                  <c:v>215</c:v>
                </c:pt>
                <c:pt idx="7">
                  <c:v>215</c:v>
                </c:pt>
                <c:pt idx="8">
                  <c:v>260</c:v>
                </c:pt>
                <c:pt idx="9">
                  <c:v>335</c:v>
                </c:pt>
                <c:pt idx="10">
                  <c:v>422.5</c:v>
                </c:pt>
                <c:pt idx="11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E-4C49-8320-503774383985}"/>
            </c:ext>
          </c:extLst>
        </c:ser>
        <c:ser>
          <c:idx val="1"/>
          <c:order val="1"/>
          <c:tx>
            <c:strRef>
              <c:f>'2000'!$J$3:$J$4</c:f>
              <c:strCache>
                <c:ptCount val="2"/>
                <c:pt idx="0">
                  <c:v>DBO5 Efluent</c:v>
                </c:pt>
                <c:pt idx="1">
                  <c:v>(mgO2/l)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'2001'!$J$5:$J$16</c:f>
              <c:numCache>
                <c:formatCode>#,##0.0</c:formatCode>
                <c:ptCount val="12"/>
                <c:pt idx="0">
                  <c:v>5.5</c:v>
                </c:pt>
                <c:pt idx="1">
                  <c:v>4.8</c:v>
                </c:pt>
                <c:pt idx="2">
                  <c:v>4.8</c:v>
                </c:pt>
                <c:pt idx="3">
                  <c:v>6.5</c:v>
                </c:pt>
                <c:pt idx="4">
                  <c:v>3.8</c:v>
                </c:pt>
                <c:pt idx="5">
                  <c:v>3.5</c:v>
                </c:pt>
                <c:pt idx="6">
                  <c:v>4.8</c:v>
                </c:pt>
                <c:pt idx="7">
                  <c:v>5.5</c:v>
                </c:pt>
                <c:pt idx="8">
                  <c:v>6</c:v>
                </c:pt>
                <c:pt idx="9">
                  <c:v>3.8</c:v>
                </c:pt>
                <c:pt idx="10">
                  <c:v>13</c:v>
                </c:pt>
                <c:pt idx="11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E-4C49-8320-503774383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894464"/>
        <c:axId val="150896000"/>
      </c:lineChart>
      <c:catAx>
        <c:axId val="1508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89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89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mgO</a:t>
                </a:r>
                <a:r>
                  <a:rPr lang="en-US" sz="1000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/l</a:t>
                </a:r>
              </a:p>
            </c:rich>
          </c:tx>
          <c:layout>
            <c:manualLayout>
              <c:xMode val="edge"/>
              <c:yMode val="edge"/>
              <c:x val="2.2865853658536592E-2"/>
              <c:y val="0.44791812481773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894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73170731707317116"/>
          <c:y val="4.1666666666666664E-2"/>
          <c:w val="0.99390243902439024"/>
          <c:h val="0.190972586759988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075187969924806"/>
          <c:y val="0.26736201769347373"/>
          <c:w val="0.89323308270676649"/>
          <c:h val="0.628474353279464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'2000'!$K$3</c:f>
              <c:strCache>
                <c:ptCount val="1"/>
                <c:pt idx="0">
                  <c:v>MES(%)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'2001'!$K$5:$K$16</c:f>
              <c:numCache>
                <c:formatCode>#,##0</c:formatCode>
                <c:ptCount val="12"/>
                <c:pt idx="0">
                  <c:v>97</c:v>
                </c:pt>
                <c:pt idx="1">
                  <c:v>98.6</c:v>
                </c:pt>
                <c:pt idx="2">
                  <c:v>98.2</c:v>
                </c:pt>
                <c:pt idx="3">
                  <c:v>94</c:v>
                </c:pt>
                <c:pt idx="4">
                  <c:v>97.8</c:v>
                </c:pt>
                <c:pt idx="5">
                  <c:v>95.3</c:v>
                </c:pt>
                <c:pt idx="6">
                  <c:v>98.1</c:v>
                </c:pt>
                <c:pt idx="7">
                  <c:v>97.7</c:v>
                </c:pt>
                <c:pt idx="8">
                  <c:v>97.3</c:v>
                </c:pt>
                <c:pt idx="9">
                  <c:v>98.9</c:v>
                </c:pt>
                <c:pt idx="10">
                  <c:v>92</c:v>
                </c:pt>
                <c:pt idx="11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8B5-9AA4-127DCCCCD929}"/>
            </c:ext>
          </c:extLst>
        </c:ser>
        <c:ser>
          <c:idx val="1"/>
          <c:order val="1"/>
          <c:tx>
            <c:strRef>
              <c:f>'2000'!$L$3</c:f>
              <c:strCache>
                <c:ptCount val="1"/>
                <c:pt idx="0">
                  <c:v>DQO(%)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'2001'!$L$5:$L$16</c:f>
              <c:numCache>
                <c:formatCode>#,##0</c:formatCode>
                <c:ptCount val="12"/>
                <c:pt idx="0">
                  <c:v>85.2</c:v>
                </c:pt>
                <c:pt idx="1">
                  <c:v>92</c:v>
                </c:pt>
                <c:pt idx="2">
                  <c:v>92.2</c:v>
                </c:pt>
                <c:pt idx="3">
                  <c:v>91.4</c:v>
                </c:pt>
                <c:pt idx="4">
                  <c:v>87.2</c:v>
                </c:pt>
                <c:pt idx="5">
                  <c:v>90.7</c:v>
                </c:pt>
                <c:pt idx="6">
                  <c:v>92.9</c:v>
                </c:pt>
                <c:pt idx="7">
                  <c:v>92.3</c:v>
                </c:pt>
                <c:pt idx="8">
                  <c:v>93.8</c:v>
                </c:pt>
                <c:pt idx="9">
                  <c:v>89.2</c:v>
                </c:pt>
                <c:pt idx="10">
                  <c:v>91</c:v>
                </c:pt>
                <c:pt idx="1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11-48B5-9AA4-127DCCCCD929}"/>
            </c:ext>
          </c:extLst>
        </c:ser>
        <c:ser>
          <c:idx val="2"/>
          <c:order val="2"/>
          <c:tx>
            <c:strRef>
              <c:f>'2000'!$M$3</c:f>
              <c:strCache>
                <c:ptCount val="1"/>
                <c:pt idx="0">
                  <c:v>DBO5(%)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'2001'!$M$5:$M$16</c:f>
              <c:numCache>
                <c:formatCode>#,##0</c:formatCode>
                <c:ptCount val="12"/>
                <c:pt idx="0">
                  <c:v>98.4</c:v>
                </c:pt>
                <c:pt idx="1">
                  <c:v>98.5</c:v>
                </c:pt>
                <c:pt idx="2">
                  <c:v>98.5</c:v>
                </c:pt>
                <c:pt idx="3">
                  <c:v>97.7</c:v>
                </c:pt>
                <c:pt idx="4">
                  <c:v>98.4</c:v>
                </c:pt>
                <c:pt idx="5">
                  <c:v>98.9</c:v>
                </c:pt>
                <c:pt idx="6">
                  <c:v>97.8</c:v>
                </c:pt>
                <c:pt idx="7">
                  <c:v>97.5</c:v>
                </c:pt>
                <c:pt idx="8">
                  <c:v>97.7</c:v>
                </c:pt>
                <c:pt idx="9">
                  <c:v>98.7</c:v>
                </c:pt>
                <c:pt idx="10">
                  <c:v>96</c:v>
                </c:pt>
                <c:pt idx="11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11-48B5-9AA4-127DCCCCD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989440"/>
        <c:axId val="151003520"/>
        <c:axId val="0"/>
      </c:bar3DChart>
      <c:catAx>
        <c:axId val="1509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003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1003520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(%)</a:t>
                </a:r>
              </a:p>
            </c:rich>
          </c:tx>
          <c:layout>
            <c:manualLayout>
              <c:xMode val="edge"/>
              <c:yMode val="edge"/>
              <c:x val="7.2180451127819581E-2"/>
              <c:y val="0.555557378244386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989440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86315789473684212"/>
          <c:y val="2.0833333333333343E-2"/>
          <c:w val="0.97593984962406044"/>
          <c:h val="0.243056284631087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78921001351361"/>
          <c:y val="0.17665615141955837"/>
          <c:w val="0.83945079476478102"/>
          <c:h val="0.68138801261829685"/>
        </c:manualLayout>
      </c:layout>
      <c:lineChart>
        <c:grouping val="standard"/>
        <c:varyColors val="0"/>
        <c:ser>
          <c:idx val="0"/>
          <c:order val="0"/>
          <c:tx>
            <c:strRef>
              <c:f>'2001'!$O$3:$O$4</c:f>
              <c:strCache>
                <c:ptCount val="2"/>
                <c:pt idx="0">
                  <c:v>Cabal 2000</c:v>
                </c:pt>
                <c:pt idx="1">
                  <c:v>(m3/dia)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'2001'!$A$5:$A$16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'2001'!$O$5:$O$16</c:f>
              <c:numCache>
                <c:formatCode>#,##0</c:formatCode>
                <c:ptCount val="12"/>
                <c:pt idx="3">
                  <c:v>6835.2</c:v>
                </c:pt>
                <c:pt idx="4">
                  <c:v>8644.23</c:v>
                </c:pt>
                <c:pt idx="5">
                  <c:v>6135.53</c:v>
                </c:pt>
                <c:pt idx="6">
                  <c:v>8211.5499999999993</c:v>
                </c:pt>
                <c:pt idx="7">
                  <c:v>7612.06</c:v>
                </c:pt>
                <c:pt idx="8">
                  <c:v>7757</c:v>
                </c:pt>
                <c:pt idx="9">
                  <c:v>9137.41</c:v>
                </c:pt>
                <c:pt idx="10">
                  <c:v>7276</c:v>
                </c:pt>
                <c:pt idx="11">
                  <c:v>7397.88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E-46DC-846D-2EB0C1223CF0}"/>
            </c:ext>
          </c:extLst>
        </c:ser>
        <c:ser>
          <c:idx val="1"/>
          <c:order val="1"/>
          <c:tx>
            <c:strRef>
              <c:f>'2001'!$C$3:$C$4</c:f>
              <c:strCache>
                <c:ptCount val="2"/>
                <c:pt idx="0">
                  <c:v>Cabal 2001</c:v>
                </c:pt>
                <c:pt idx="1">
                  <c:v>(m3/dia)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'2001'!$A$5:$A$16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'2001'!$C$5:$C$16</c:f>
              <c:numCache>
                <c:formatCode>#,##0</c:formatCode>
                <c:ptCount val="12"/>
                <c:pt idx="0">
                  <c:v>8118.45</c:v>
                </c:pt>
                <c:pt idx="1">
                  <c:v>8280</c:v>
                </c:pt>
                <c:pt idx="2">
                  <c:v>7649</c:v>
                </c:pt>
                <c:pt idx="3">
                  <c:v>8141.5</c:v>
                </c:pt>
                <c:pt idx="4">
                  <c:v>8462</c:v>
                </c:pt>
                <c:pt idx="5">
                  <c:v>8029.83</c:v>
                </c:pt>
                <c:pt idx="6">
                  <c:v>8411.68</c:v>
                </c:pt>
                <c:pt idx="7">
                  <c:v>7812</c:v>
                </c:pt>
                <c:pt idx="8">
                  <c:v>7967</c:v>
                </c:pt>
                <c:pt idx="9">
                  <c:v>8348</c:v>
                </c:pt>
                <c:pt idx="10">
                  <c:v>7439</c:v>
                </c:pt>
                <c:pt idx="11">
                  <c:v>8016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E-46DC-846D-2EB0C122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053440"/>
        <c:axId val="151054976"/>
      </c:lineChart>
      <c:catAx>
        <c:axId val="1510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054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54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(m</a:t>
                </a:r>
                <a:r>
                  <a:rPr lang="en-US" sz="10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/d)</a:t>
                </a:r>
              </a:p>
            </c:rich>
          </c:tx>
          <c:layout>
            <c:manualLayout>
              <c:xMode val="edge"/>
              <c:yMode val="edge"/>
              <c:x val="3.2110091743119275E-2"/>
              <c:y val="0.451104100946372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053440"/>
        <c:crosses val="autoZero"/>
        <c:crossBetween val="between"/>
        <c:majorUnit val="2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688185765770155"/>
          <c:y val="1.5772870662460577E-2"/>
          <c:w val="0.99388523682246144"/>
          <c:h val="0.151419558359621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09171345100305"/>
          <c:y val="0.22569520974124396"/>
          <c:w val="0.7832066907254075"/>
          <c:h val="0.618057651291406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'2000'!$B$20</c:f>
              <c:strCache>
                <c:ptCount val="1"/>
                <c:pt idx="0">
                  <c:v>Cabal mensual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Tortosa!$A$5:$A$16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'2003'!$B$5:$B$16</c:f>
              <c:numCache>
                <c:formatCode>#,##0</c:formatCode>
                <c:ptCount val="12"/>
                <c:pt idx="0">
                  <c:v>285027</c:v>
                </c:pt>
                <c:pt idx="1">
                  <c:v>266818</c:v>
                </c:pt>
                <c:pt idx="2">
                  <c:v>287686</c:v>
                </c:pt>
                <c:pt idx="3">
                  <c:v>259917</c:v>
                </c:pt>
                <c:pt idx="4">
                  <c:v>320864</c:v>
                </c:pt>
                <c:pt idx="5">
                  <c:v>278056</c:v>
                </c:pt>
                <c:pt idx="6">
                  <c:v>293275</c:v>
                </c:pt>
                <c:pt idx="7">
                  <c:v>284008</c:v>
                </c:pt>
                <c:pt idx="8">
                  <c:v>307684</c:v>
                </c:pt>
                <c:pt idx="9">
                  <c:v>296736</c:v>
                </c:pt>
                <c:pt idx="10">
                  <c:v>290878</c:v>
                </c:pt>
                <c:pt idx="11">
                  <c:v>341961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9-45DD-9F94-8B18E721D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2077056"/>
        <c:axId val="152078592"/>
      </c:barChart>
      <c:lineChart>
        <c:grouping val="standard"/>
        <c:varyColors val="0"/>
        <c:ser>
          <c:idx val="0"/>
          <c:order val="1"/>
          <c:tx>
            <c:strRef>
              <c:f>'2000'!$B$21</c:f>
              <c:strCache>
                <c:ptCount val="1"/>
                <c:pt idx="0">
                  <c:v>Mitja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strRef>
              <c:f>Tortosa!$A$5:$A$16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'2003'!$D$5:$D$16</c:f>
              <c:numCache>
                <c:formatCode>#,##0</c:formatCode>
                <c:ptCount val="12"/>
                <c:pt idx="0">
                  <c:v>292742.5</c:v>
                </c:pt>
                <c:pt idx="1">
                  <c:v>292742.5</c:v>
                </c:pt>
                <c:pt idx="2">
                  <c:v>292742.5</c:v>
                </c:pt>
                <c:pt idx="3">
                  <c:v>292742.5</c:v>
                </c:pt>
                <c:pt idx="4">
                  <c:v>292742.5</c:v>
                </c:pt>
                <c:pt idx="5">
                  <c:v>292742.5</c:v>
                </c:pt>
                <c:pt idx="6">
                  <c:v>292742.5</c:v>
                </c:pt>
                <c:pt idx="7">
                  <c:v>292742.5</c:v>
                </c:pt>
                <c:pt idx="8">
                  <c:v>292742.5</c:v>
                </c:pt>
                <c:pt idx="9">
                  <c:v>292742.5</c:v>
                </c:pt>
                <c:pt idx="10">
                  <c:v>292742.5</c:v>
                </c:pt>
                <c:pt idx="11">
                  <c:v>292742.5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9-45DD-9F94-8B18E721D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077056"/>
        <c:axId val="152078592"/>
      </c:lineChart>
      <c:catAx>
        <c:axId val="152077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078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078592"/>
        <c:scaling>
          <c:orientation val="minMax"/>
          <c:max val="350000"/>
          <c:min val="0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077056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79847392358397962"/>
          <c:y val="1.7361111111111119E-2"/>
          <c:w val="0.99084049608302804"/>
          <c:h val="0.166667031204432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MES (%) 00-01-02</a:t>
            </a:r>
          </a:p>
        </c:rich>
      </c:tx>
      <c:layout>
        <c:manualLayout>
          <c:xMode val="edge"/>
          <c:yMode val="edge"/>
          <c:x val="0.41221427474237482"/>
          <c:y val="3.498542274052479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4529317411783106E-2"/>
          <c:y val="0.16618099458619179"/>
          <c:w val="0.91857620489449754"/>
          <c:h val="0.6909630827531130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Gràfiques!$AD$2:$AD$37</c:f>
              <c:strCache>
                <c:ptCount val="36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  <c:pt idx="12">
                  <c:v>Gen </c:v>
                </c:pt>
                <c:pt idx="13">
                  <c:v>Feb </c:v>
                </c:pt>
                <c:pt idx="14">
                  <c:v>Mar </c:v>
                </c:pt>
                <c:pt idx="15">
                  <c:v>Abr </c:v>
                </c:pt>
                <c:pt idx="16">
                  <c:v>Mai </c:v>
                </c:pt>
                <c:pt idx="17">
                  <c:v>Jun </c:v>
                </c:pt>
                <c:pt idx="18">
                  <c:v>Jul </c:v>
                </c:pt>
                <c:pt idx="19">
                  <c:v>Ago </c:v>
                </c:pt>
                <c:pt idx="20">
                  <c:v>Set </c:v>
                </c:pt>
                <c:pt idx="21">
                  <c:v>Oct </c:v>
                </c:pt>
                <c:pt idx="22">
                  <c:v>Nov </c:v>
                </c:pt>
                <c:pt idx="23">
                  <c:v>Des </c:v>
                </c:pt>
                <c:pt idx="24">
                  <c:v>Gen </c:v>
                </c:pt>
                <c:pt idx="25">
                  <c:v>Feb </c:v>
                </c:pt>
                <c:pt idx="26">
                  <c:v>Mar </c:v>
                </c:pt>
                <c:pt idx="27">
                  <c:v>Abr </c:v>
                </c:pt>
                <c:pt idx="28">
                  <c:v>Mai </c:v>
                </c:pt>
                <c:pt idx="29">
                  <c:v>Jun </c:v>
                </c:pt>
                <c:pt idx="30">
                  <c:v>Jul </c:v>
                </c:pt>
                <c:pt idx="31">
                  <c:v>Ago </c:v>
                </c:pt>
                <c:pt idx="32">
                  <c:v>Set </c:v>
                </c:pt>
                <c:pt idx="33">
                  <c:v>Oct </c:v>
                </c:pt>
                <c:pt idx="34">
                  <c:v>Nov </c:v>
                </c:pt>
                <c:pt idx="35">
                  <c:v>Des </c:v>
                </c:pt>
              </c:strCache>
            </c:strRef>
          </c:cat>
          <c:val>
            <c:numRef>
              <c:f>Gràfiques!$AE$2:$AE$37</c:f>
              <c:numCache>
                <c:formatCode>#,##0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87.83</c:v>
                </c:pt>
                <c:pt idx="6">
                  <c:v>97.8</c:v>
                </c:pt>
                <c:pt idx="7">
                  <c:v>95.5</c:v>
                </c:pt>
                <c:pt idx="8">
                  <c:v>92.2</c:v>
                </c:pt>
                <c:pt idx="9">
                  <c:v>87.6</c:v>
                </c:pt>
                <c:pt idx="10">
                  <c:v>88.8</c:v>
                </c:pt>
                <c:pt idx="11">
                  <c:v>90.6</c:v>
                </c:pt>
                <c:pt idx="12">
                  <c:v>97</c:v>
                </c:pt>
                <c:pt idx="13">
                  <c:v>98.6</c:v>
                </c:pt>
                <c:pt idx="14">
                  <c:v>98.2</c:v>
                </c:pt>
                <c:pt idx="15">
                  <c:v>94</c:v>
                </c:pt>
                <c:pt idx="16">
                  <c:v>97.8</c:v>
                </c:pt>
                <c:pt idx="17">
                  <c:v>95.3</c:v>
                </c:pt>
                <c:pt idx="18">
                  <c:v>98.1</c:v>
                </c:pt>
                <c:pt idx="19">
                  <c:v>97.7</c:v>
                </c:pt>
                <c:pt idx="20">
                  <c:v>97.3</c:v>
                </c:pt>
                <c:pt idx="21">
                  <c:v>98.9</c:v>
                </c:pt>
                <c:pt idx="22">
                  <c:v>92</c:v>
                </c:pt>
                <c:pt idx="23">
                  <c:v>94</c:v>
                </c:pt>
                <c:pt idx="24">
                  <c:v>95</c:v>
                </c:pt>
                <c:pt idx="25">
                  <c:v>95</c:v>
                </c:pt>
                <c:pt idx="26">
                  <c:v>97</c:v>
                </c:pt>
                <c:pt idx="27">
                  <c:v>97</c:v>
                </c:pt>
                <c:pt idx="28">
                  <c:v>94</c:v>
                </c:pt>
                <c:pt idx="29">
                  <c:v>98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98</c:v>
                </c:pt>
                <c:pt idx="34">
                  <c:v>98</c:v>
                </c:pt>
                <c:pt idx="35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5-4F54-9263-E9EED2F46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57698688"/>
        <c:axId val="157905280"/>
        <c:axId val="0"/>
      </c:bar3DChart>
      <c:catAx>
        <c:axId val="15769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9052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790528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98688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MES</a:t>
            </a:r>
          </a:p>
        </c:rich>
      </c:tx>
      <c:layout>
        <c:manualLayout>
          <c:xMode val="edge"/>
          <c:yMode val="edge"/>
          <c:x val="0.46894409937888215"/>
          <c:y val="3.7288135593220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35403726708075"/>
          <c:y val="0.22372918387378163"/>
          <c:w val="0.84161490683229812"/>
          <c:h val="0.62372984595114889"/>
        </c:manualLayout>
      </c:layout>
      <c:lineChart>
        <c:grouping val="standard"/>
        <c:varyColors val="0"/>
        <c:ser>
          <c:idx val="0"/>
          <c:order val="0"/>
          <c:tx>
            <c:strRef>
              <c:f>'2000'!$E$3:$E$4</c:f>
              <c:strCache>
                <c:ptCount val="2"/>
                <c:pt idx="0">
                  <c:v>MES Afluent </c:v>
                </c:pt>
                <c:pt idx="1">
                  <c:v>(mg/l)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'2003'!$E$5:$E$16</c:f>
              <c:numCache>
                <c:formatCode>#,##0</c:formatCode>
                <c:ptCount val="12"/>
                <c:pt idx="0">
                  <c:v>229</c:v>
                </c:pt>
                <c:pt idx="1">
                  <c:v>480</c:v>
                </c:pt>
                <c:pt idx="2">
                  <c:v>410</c:v>
                </c:pt>
                <c:pt idx="3">
                  <c:v>232</c:v>
                </c:pt>
                <c:pt idx="4">
                  <c:v>241</c:v>
                </c:pt>
                <c:pt idx="5">
                  <c:v>142</c:v>
                </c:pt>
                <c:pt idx="6">
                  <c:v>326</c:v>
                </c:pt>
                <c:pt idx="7">
                  <c:v>225</c:v>
                </c:pt>
                <c:pt idx="8">
                  <c:v>220</c:v>
                </c:pt>
                <c:pt idx="9">
                  <c:v>250</c:v>
                </c:pt>
                <c:pt idx="10">
                  <c:v>340</c:v>
                </c:pt>
                <c:pt idx="11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2-4C27-984B-BCC04FF6BDA6}"/>
            </c:ext>
          </c:extLst>
        </c:ser>
        <c:ser>
          <c:idx val="1"/>
          <c:order val="1"/>
          <c:tx>
            <c:strRef>
              <c:f>'2000'!$H$3:$H$4</c:f>
              <c:strCache>
                <c:ptCount val="2"/>
                <c:pt idx="0">
                  <c:v>MES Efluent</c:v>
                </c:pt>
                <c:pt idx="1">
                  <c:v>(mg/l)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'2003'!$H$5:$H$16</c:f>
              <c:numCache>
                <c:formatCode>#,##0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8</c:v>
                </c:pt>
                <c:pt idx="9">
                  <c:v>9</c:v>
                </c:pt>
                <c:pt idx="10">
                  <c:v>25</c:v>
                </c:pt>
                <c:pt idx="1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2-4C27-984B-BCC04FF6B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24416"/>
        <c:axId val="152126208"/>
      </c:lineChart>
      <c:catAx>
        <c:axId val="15212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12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26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124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75465838509316774"/>
          <c:y val="2.7118644067796602E-2"/>
          <c:w val="0.99223602484472029"/>
          <c:h val="0.172881711819920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DQO</a:t>
            </a:r>
          </a:p>
        </c:rich>
      </c:tx>
      <c:layout>
        <c:manualLayout>
          <c:xMode val="edge"/>
          <c:yMode val="edge"/>
          <c:x val="0.46779173308857863"/>
          <c:y val="3.8062283737024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2953055317364"/>
          <c:y val="0.22837408827261341"/>
          <c:w val="0.8466264009076645"/>
          <c:h val="0.61591799564432115"/>
        </c:manualLayout>
      </c:layout>
      <c:lineChart>
        <c:grouping val="standard"/>
        <c:varyColors val="0"/>
        <c:ser>
          <c:idx val="0"/>
          <c:order val="0"/>
          <c:tx>
            <c:strRef>
              <c:f>'2000'!$F$3:$F$4</c:f>
              <c:strCache>
                <c:ptCount val="2"/>
                <c:pt idx="0">
                  <c:v>DQO Afluent</c:v>
                </c:pt>
                <c:pt idx="1">
                  <c:v>(mgO2/l)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'2003'!$F$5:$F$16</c:f>
              <c:numCache>
                <c:formatCode>#,##0</c:formatCode>
                <c:ptCount val="12"/>
                <c:pt idx="0">
                  <c:v>662</c:v>
                </c:pt>
                <c:pt idx="1">
                  <c:v>753</c:v>
                </c:pt>
                <c:pt idx="2">
                  <c:v>787</c:v>
                </c:pt>
                <c:pt idx="3">
                  <c:v>672</c:v>
                </c:pt>
                <c:pt idx="4">
                  <c:v>547</c:v>
                </c:pt>
                <c:pt idx="5">
                  <c:v>432</c:v>
                </c:pt>
                <c:pt idx="6">
                  <c:v>678</c:v>
                </c:pt>
                <c:pt idx="7">
                  <c:v>326</c:v>
                </c:pt>
                <c:pt idx="8">
                  <c:v>479</c:v>
                </c:pt>
                <c:pt idx="9">
                  <c:v>653</c:v>
                </c:pt>
                <c:pt idx="10">
                  <c:v>755</c:v>
                </c:pt>
                <c:pt idx="11">
                  <c:v>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4-4036-ADC7-AEC57124E4EE}"/>
            </c:ext>
          </c:extLst>
        </c:ser>
        <c:ser>
          <c:idx val="1"/>
          <c:order val="1"/>
          <c:tx>
            <c:strRef>
              <c:f>'2000'!$I$3:$I$4</c:f>
              <c:strCache>
                <c:ptCount val="2"/>
                <c:pt idx="0">
                  <c:v>DQO Efluent</c:v>
                </c:pt>
                <c:pt idx="1">
                  <c:v>(mgO2/l)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'2003'!$I$5:$I$16</c:f>
              <c:numCache>
                <c:formatCode>#,##0</c:formatCode>
                <c:ptCount val="12"/>
                <c:pt idx="0">
                  <c:v>48</c:v>
                </c:pt>
                <c:pt idx="1">
                  <c:v>38</c:v>
                </c:pt>
                <c:pt idx="2">
                  <c:v>43</c:v>
                </c:pt>
                <c:pt idx="3">
                  <c:v>46</c:v>
                </c:pt>
                <c:pt idx="4">
                  <c:v>63</c:v>
                </c:pt>
                <c:pt idx="5">
                  <c:v>38</c:v>
                </c:pt>
                <c:pt idx="6">
                  <c:v>24</c:v>
                </c:pt>
                <c:pt idx="7">
                  <c:v>14</c:v>
                </c:pt>
                <c:pt idx="8">
                  <c:v>38</c:v>
                </c:pt>
                <c:pt idx="9">
                  <c:v>48</c:v>
                </c:pt>
                <c:pt idx="10">
                  <c:v>43</c:v>
                </c:pt>
                <c:pt idx="11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4-4036-ADC7-AEC57124E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0128"/>
        <c:axId val="152161664"/>
      </c:lineChart>
      <c:catAx>
        <c:axId val="15216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16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61664"/>
        <c:scaling>
          <c:orientation val="minMax"/>
          <c:max val="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16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73926428674943245"/>
          <c:y val="3.1141868512110746E-2"/>
          <c:w val="0.99386567476611443"/>
          <c:h val="0.179931159124140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DBO</a:t>
            </a:r>
            <a:r>
              <a:rPr lang="en-US" sz="120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5</a:t>
            </a:r>
          </a:p>
        </c:rich>
      </c:tx>
      <c:layout>
        <c:manualLayout>
          <c:xMode val="edge"/>
          <c:yMode val="edge"/>
          <c:x val="0.4634146341463416"/>
          <c:y val="3.7931034482758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5609756097562"/>
          <c:y val="0.22758620689655173"/>
          <c:w val="0.84298780487804881"/>
          <c:h val="0.61724137931034484"/>
        </c:manualLayout>
      </c:layout>
      <c:lineChart>
        <c:grouping val="standard"/>
        <c:varyColors val="0"/>
        <c:ser>
          <c:idx val="0"/>
          <c:order val="0"/>
          <c:tx>
            <c:strRef>
              <c:f>'2000'!$G$3:$G$4</c:f>
              <c:strCache>
                <c:ptCount val="2"/>
                <c:pt idx="0">
                  <c:v>DBO5 Afluent</c:v>
                </c:pt>
                <c:pt idx="1">
                  <c:v>(mgO2/l)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'2003'!$G$5:$G$16</c:f>
              <c:numCache>
                <c:formatCode>#,##0</c:formatCode>
                <c:ptCount val="12"/>
                <c:pt idx="0">
                  <c:v>363</c:v>
                </c:pt>
                <c:pt idx="1">
                  <c:v>333</c:v>
                </c:pt>
                <c:pt idx="2">
                  <c:v>298</c:v>
                </c:pt>
                <c:pt idx="3">
                  <c:v>306</c:v>
                </c:pt>
                <c:pt idx="4">
                  <c:v>253</c:v>
                </c:pt>
                <c:pt idx="5">
                  <c:v>168</c:v>
                </c:pt>
                <c:pt idx="6">
                  <c:v>268</c:v>
                </c:pt>
                <c:pt idx="7">
                  <c:v>153</c:v>
                </c:pt>
                <c:pt idx="8">
                  <c:v>240</c:v>
                </c:pt>
                <c:pt idx="9">
                  <c:v>348</c:v>
                </c:pt>
                <c:pt idx="10">
                  <c:v>330</c:v>
                </c:pt>
                <c:pt idx="11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1-49F3-81C5-3B7E1D66EDC4}"/>
            </c:ext>
          </c:extLst>
        </c:ser>
        <c:ser>
          <c:idx val="1"/>
          <c:order val="1"/>
          <c:tx>
            <c:strRef>
              <c:f>'2000'!$J$3:$J$4</c:f>
              <c:strCache>
                <c:ptCount val="2"/>
                <c:pt idx="0">
                  <c:v>DBO5 Efluent</c:v>
                </c:pt>
                <c:pt idx="1">
                  <c:v>(mgO2/l)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'2003'!$J$5:$J$16</c:f>
              <c:numCache>
                <c:formatCode>#,##0</c:formatCode>
                <c:ptCount val="12"/>
                <c:pt idx="0">
                  <c:v>11</c:v>
                </c:pt>
                <c:pt idx="1">
                  <c:v>7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1-49F3-81C5-3B7E1D66E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41696"/>
        <c:axId val="156543232"/>
      </c:lineChart>
      <c:catAx>
        <c:axId val="15654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43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54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541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73170731707317116"/>
          <c:y val="3.4482758620689655E-2"/>
          <c:w val="0.99390243902439024"/>
          <c:h val="0.182758620689655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9248120300751877E-2"/>
          <c:y val="0.24600677354790706"/>
          <c:w val="0.89473684210526316"/>
          <c:h val="0.66134288473268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'2000'!$K$3</c:f>
              <c:strCache>
                <c:ptCount val="1"/>
                <c:pt idx="0">
                  <c:v>MES(%)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'2003'!$K$5:$K$16</c:f>
              <c:numCache>
                <c:formatCode>#,##0</c:formatCode>
                <c:ptCount val="12"/>
                <c:pt idx="0">
                  <c:v>97</c:v>
                </c:pt>
                <c:pt idx="1">
                  <c:v>99</c:v>
                </c:pt>
                <c:pt idx="2">
                  <c:v>98</c:v>
                </c:pt>
                <c:pt idx="3">
                  <c:v>98</c:v>
                </c:pt>
                <c:pt idx="4">
                  <c:v>97</c:v>
                </c:pt>
                <c:pt idx="5">
                  <c:v>96</c:v>
                </c:pt>
                <c:pt idx="6">
                  <c:v>97</c:v>
                </c:pt>
                <c:pt idx="7">
                  <c:v>96</c:v>
                </c:pt>
                <c:pt idx="8">
                  <c:v>97</c:v>
                </c:pt>
                <c:pt idx="9">
                  <c:v>97</c:v>
                </c:pt>
                <c:pt idx="10">
                  <c:v>93</c:v>
                </c:pt>
                <c:pt idx="1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F-4005-8ACF-E2A4E932E131}"/>
            </c:ext>
          </c:extLst>
        </c:ser>
        <c:ser>
          <c:idx val="1"/>
          <c:order val="1"/>
          <c:tx>
            <c:strRef>
              <c:f>'2000'!$L$3</c:f>
              <c:strCache>
                <c:ptCount val="1"/>
                <c:pt idx="0">
                  <c:v>DQO(%)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'2003'!$L$5:$L$16</c:f>
              <c:numCache>
                <c:formatCode>#,##0</c:formatCode>
                <c:ptCount val="12"/>
                <c:pt idx="0">
                  <c:v>93</c:v>
                </c:pt>
                <c:pt idx="1">
                  <c:v>95</c:v>
                </c:pt>
                <c:pt idx="2">
                  <c:v>95</c:v>
                </c:pt>
                <c:pt idx="3">
                  <c:v>93</c:v>
                </c:pt>
                <c:pt idx="4">
                  <c:v>89</c:v>
                </c:pt>
                <c:pt idx="5">
                  <c:v>91</c:v>
                </c:pt>
                <c:pt idx="6">
                  <c:v>94</c:v>
                </c:pt>
                <c:pt idx="7">
                  <c:v>91</c:v>
                </c:pt>
                <c:pt idx="8">
                  <c:v>92</c:v>
                </c:pt>
                <c:pt idx="9">
                  <c:v>93</c:v>
                </c:pt>
                <c:pt idx="10">
                  <c:v>94</c:v>
                </c:pt>
                <c:pt idx="1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EF-4005-8ACF-E2A4E932E131}"/>
            </c:ext>
          </c:extLst>
        </c:ser>
        <c:ser>
          <c:idx val="2"/>
          <c:order val="2"/>
          <c:tx>
            <c:strRef>
              <c:f>'2000'!$M$3</c:f>
              <c:strCache>
                <c:ptCount val="1"/>
                <c:pt idx="0">
                  <c:v>DBO5(%)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'2003'!$M$5:$M$16</c:f>
              <c:numCache>
                <c:formatCode>#,##0</c:formatCode>
                <c:ptCount val="12"/>
                <c:pt idx="0">
                  <c:v>97</c:v>
                </c:pt>
                <c:pt idx="1">
                  <c:v>98</c:v>
                </c:pt>
                <c:pt idx="2">
                  <c:v>99</c:v>
                </c:pt>
                <c:pt idx="3">
                  <c:v>98</c:v>
                </c:pt>
                <c:pt idx="4">
                  <c:v>97</c:v>
                </c:pt>
                <c:pt idx="5">
                  <c:v>97</c:v>
                </c:pt>
                <c:pt idx="6">
                  <c:v>97</c:v>
                </c:pt>
                <c:pt idx="7">
                  <c:v>97</c:v>
                </c:pt>
                <c:pt idx="8">
                  <c:v>97</c:v>
                </c:pt>
                <c:pt idx="9">
                  <c:v>98</c:v>
                </c:pt>
                <c:pt idx="10">
                  <c:v>99</c:v>
                </c:pt>
                <c:pt idx="11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EF-4005-8ACF-E2A4E932E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665344"/>
        <c:axId val="156666880"/>
        <c:axId val="0"/>
      </c:bar3DChart>
      <c:catAx>
        <c:axId val="15666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6668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6666880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(%)</a:t>
                </a:r>
              </a:p>
            </c:rich>
          </c:tx>
          <c:layout>
            <c:manualLayout>
              <c:xMode val="edge"/>
              <c:yMode val="edge"/>
              <c:x val="6.3157894736842107E-2"/>
              <c:y val="0.552716661216069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665344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86616541353383514"/>
          <c:y val="1.5974440894568689E-2"/>
          <c:w val="0.97894736842105268"/>
          <c:h val="0.220447619766379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26015574253956"/>
          <c:y val="0.17592645618265396"/>
          <c:w val="0.84097984903575529"/>
          <c:h val="0.6851872503955998"/>
        </c:manualLayout>
      </c:layout>
      <c:lineChart>
        <c:grouping val="standard"/>
        <c:varyColors val="0"/>
        <c:ser>
          <c:idx val="0"/>
          <c:order val="0"/>
          <c:tx>
            <c:strRef>
              <c:f>'2001'!$O$3:$O$4</c:f>
              <c:strCache>
                <c:ptCount val="2"/>
                <c:pt idx="0">
                  <c:v>Cabal 2000</c:v>
                </c:pt>
                <c:pt idx="1">
                  <c:v>(m3/dia)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'2001'!$A$5:$A$16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'2001'!$O$5:$O$16</c:f>
              <c:numCache>
                <c:formatCode>#,##0</c:formatCode>
                <c:ptCount val="12"/>
                <c:pt idx="3">
                  <c:v>6835.2</c:v>
                </c:pt>
                <c:pt idx="4">
                  <c:v>8644.23</c:v>
                </c:pt>
                <c:pt idx="5">
                  <c:v>6135.53</c:v>
                </c:pt>
                <c:pt idx="6">
                  <c:v>8211.5499999999993</c:v>
                </c:pt>
                <c:pt idx="7">
                  <c:v>7612.06</c:v>
                </c:pt>
                <c:pt idx="8">
                  <c:v>7757</c:v>
                </c:pt>
                <c:pt idx="9">
                  <c:v>9137.41</c:v>
                </c:pt>
                <c:pt idx="10">
                  <c:v>7276</c:v>
                </c:pt>
                <c:pt idx="11">
                  <c:v>7397.88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6-4310-A0D1-D01EB514300D}"/>
            </c:ext>
          </c:extLst>
        </c:ser>
        <c:ser>
          <c:idx val="1"/>
          <c:order val="1"/>
          <c:tx>
            <c:strRef>
              <c:f>'2001'!$C$3:$C$4</c:f>
              <c:strCache>
                <c:ptCount val="2"/>
                <c:pt idx="0">
                  <c:v>Cabal 2001</c:v>
                </c:pt>
                <c:pt idx="1">
                  <c:v>(m3/dia)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'2001'!$A$5:$A$16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'2001'!$C$5:$C$16</c:f>
              <c:numCache>
                <c:formatCode>#,##0</c:formatCode>
                <c:ptCount val="12"/>
                <c:pt idx="0">
                  <c:v>8118.45</c:v>
                </c:pt>
                <c:pt idx="1">
                  <c:v>8280</c:v>
                </c:pt>
                <c:pt idx="2">
                  <c:v>7649</c:v>
                </c:pt>
                <c:pt idx="3">
                  <c:v>8141.5</c:v>
                </c:pt>
                <c:pt idx="4">
                  <c:v>8462</c:v>
                </c:pt>
                <c:pt idx="5">
                  <c:v>8029.83</c:v>
                </c:pt>
                <c:pt idx="6">
                  <c:v>8411.68</c:v>
                </c:pt>
                <c:pt idx="7">
                  <c:v>7812</c:v>
                </c:pt>
                <c:pt idx="8">
                  <c:v>7967</c:v>
                </c:pt>
                <c:pt idx="9">
                  <c:v>8348</c:v>
                </c:pt>
                <c:pt idx="10">
                  <c:v>7439</c:v>
                </c:pt>
                <c:pt idx="11">
                  <c:v>8016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6-4310-A0D1-D01EB5143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05152"/>
        <c:axId val="156706688"/>
      </c:lineChart>
      <c:catAx>
        <c:axId val="1567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70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706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705152"/>
        <c:crosses val="autoZero"/>
        <c:crossBetween val="between"/>
        <c:majorUnit val="2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688185765770155"/>
          <c:y val="2.1604614238035062E-2"/>
          <c:w val="0.99388523682246144"/>
          <c:h val="0.154320987654321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09171345100305"/>
          <c:y val="0.22569520974124396"/>
          <c:w val="0.7832066907254075"/>
          <c:h val="0.618057651291406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'2000'!$B$20</c:f>
              <c:strCache>
                <c:ptCount val="1"/>
                <c:pt idx="0">
                  <c:v>Cabal mensual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Tortosa!$A$5:$A$16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'2004'!$B$5:$B$16</c:f>
              <c:numCache>
                <c:formatCode>#,##0</c:formatCode>
                <c:ptCount val="12"/>
                <c:pt idx="0">
                  <c:v>346033</c:v>
                </c:pt>
                <c:pt idx="1">
                  <c:v>312241</c:v>
                </c:pt>
                <c:pt idx="2">
                  <c:v>280249</c:v>
                </c:pt>
                <c:pt idx="3">
                  <c:v>287372</c:v>
                </c:pt>
                <c:pt idx="4">
                  <c:v>295310</c:v>
                </c:pt>
                <c:pt idx="5">
                  <c:v>260716</c:v>
                </c:pt>
                <c:pt idx="6">
                  <c:v>265629</c:v>
                </c:pt>
                <c:pt idx="7">
                  <c:v>210306</c:v>
                </c:pt>
                <c:pt idx="8">
                  <c:v>237202</c:v>
                </c:pt>
                <c:pt idx="9">
                  <c:v>236189</c:v>
                </c:pt>
                <c:pt idx="10">
                  <c:v>223861</c:v>
                </c:pt>
                <c:pt idx="11">
                  <c:v>244376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8-4525-8682-AD740392E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6908928"/>
        <c:axId val="156923008"/>
      </c:barChart>
      <c:lineChart>
        <c:grouping val="standard"/>
        <c:varyColors val="0"/>
        <c:ser>
          <c:idx val="0"/>
          <c:order val="1"/>
          <c:tx>
            <c:strRef>
              <c:f>'2000'!$B$21</c:f>
              <c:strCache>
                <c:ptCount val="1"/>
                <c:pt idx="0">
                  <c:v>Mitja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strRef>
              <c:f>Tortosa!$A$5:$A$16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'2004'!$D$5:$D$16</c:f>
              <c:numCache>
                <c:formatCode>#,##0</c:formatCode>
                <c:ptCount val="12"/>
                <c:pt idx="0">
                  <c:v>266623.66666666669</c:v>
                </c:pt>
                <c:pt idx="1">
                  <c:v>266623.66666666669</c:v>
                </c:pt>
                <c:pt idx="2">
                  <c:v>266623.66666666669</c:v>
                </c:pt>
                <c:pt idx="3">
                  <c:v>266623.66666666669</c:v>
                </c:pt>
                <c:pt idx="4">
                  <c:v>266623.66666666669</c:v>
                </c:pt>
                <c:pt idx="5">
                  <c:v>266623.66666666669</c:v>
                </c:pt>
                <c:pt idx="6">
                  <c:v>266623.66666666669</c:v>
                </c:pt>
                <c:pt idx="7">
                  <c:v>266623.66666666669</c:v>
                </c:pt>
                <c:pt idx="8">
                  <c:v>266623.66666666669</c:v>
                </c:pt>
                <c:pt idx="9">
                  <c:v>266623.66666666669</c:v>
                </c:pt>
                <c:pt idx="10">
                  <c:v>266623.66666666669</c:v>
                </c:pt>
                <c:pt idx="11">
                  <c:v>266623.66666666669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8-4525-8682-AD740392E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08928"/>
        <c:axId val="156923008"/>
      </c:lineChart>
      <c:catAx>
        <c:axId val="156908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923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6923008"/>
        <c:scaling>
          <c:orientation val="minMax"/>
          <c:max val="350000"/>
          <c:min val="0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908928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79847392358397962"/>
          <c:y val="1.7361111111111119E-2"/>
          <c:w val="0.99084049608302804"/>
          <c:h val="0.166667031204432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022" r="0.75000000000000022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MES</a:t>
            </a:r>
          </a:p>
        </c:rich>
      </c:tx>
      <c:layout>
        <c:manualLayout>
          <c:xMode val="edge"/>
          <c:yMode val="edge"/>
          <c:x val="0.46894409937888215"/>
          <c:y val="3.7288135593220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35403726708075"/>
          <c:y val="0.22033934775448191"/>
          <c:w val="0.84161490683229812"/>
          <c:h val="0.62711968207044855"/>
        </c:manualLayout>
      </c:layout>
      <c:lineChart>
        <c:grouping val="standard"/>
        <c:varyColors val="0"/>
        <c:ser>
          <c:idx val="0"/>
          <c:order val="0"/>
          <c:tx>
            <c:strRef>
              <c:f>'2000'!$E$3:$E$4</c:f>
              <c:strCache>
                <c:ptCount val="2"/>
                <c:pt idx="0">
                  <c:v>MES Afluent </c:v>
                </c:pt>
                <c:pt idx="1">
                  <c:v>(mg/l)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'2004'!$E$5:$E$16</c:f>
              <c:numCache>
                <c:formatCode>#,##0</c:formatCode>
                <c:ptCount val="12"/>
                <c:pt idx="0">
                  <c:v>333</c:v>
                </c:pt>
                <c:pt idx="1">
                  <c:v>200</c:v>
                </c:pt>
                <c:pt idx="2">
                  <c:v>293</c:v>
                </c:pt>
                <c:pt idx="3">
                  <c:v>240</c:v>
                </c:pt>
                <c:pt idx="4">
                  <c:v>240</c:v>
                </c:pt>
                <c:pt idx="5">
                  <c:v>180</c:v>
                </c:pt>
                <c:pt idx="6">
                  <c:v>435</c:v>
                </c:pt>
                <c:pt idx="7">
                  <c:v>171</c:v>
                </c:pt>
                <c:pt idx="8">
                  <c:v>160</c:v>
                </c:pt>
                <c:pt idx="9">
                  <c:v>255</c:v>
                </c:pt>
                <c:pt idx="10">
                  <c:v>410</c:v>
                </c:pt>
                <c:pt idx="11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7-4A95-8070-4E4FA5B34A77}"/>
            </c:ext>
          </c:extLst>
        </c:ser>
        <c:ser>
          <c:idx val="1"/>
          <c:order val="1"/>
          <c:tx>
            <c:strRef>
              <c:f>'2000'!$H$3:$H$4</c:f>
              <c:strCache>
                <c:ptCount val="2"/>
                <c:pt idx="0">
                  <c:v>MES Efluent</c:v>
                </c:pt>
                <c:pt idx="1">
                  <c:v>(mg/l)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'2004'!$H$5:$H$16</c:f>
              <c:numCache>
                <c:formatCode>#,##0</c:formatCode>
                <c:ptCount val="12"/>
                <c:pt idx="0">
                  <c:v>18</c:v>
                </c:pt>
                <c:pt idx="1">
                  <c:v>33</c:v>
                </c:pt>
                <c:pt idx="2">
                  <c:v>13</c:v>
                </c:pt>
                <c:pt idx="3">
                  <c:v>13</c:v>
                </c:pt>
                <c:pt idx="4">
                  <c:v>9</c:v>
                </c:pt>
                <c:pt idx="5">
                  <c:v>8</c:v>
                </c:pt>
                <c:pt idx="6">
                  <c:v>10</c:v>
                </c:pt>
                <c:pt idx="7">
                  <c:v>9</c:v>
                </c:pt>
                <c:pt idx="8">
                  <c:v>11</c:v>
                </c:pt>
                <c:pt idx="9">
                  <c:v>9</c:v>
                </c:pt>
                <c:pt idx="10">
                  <c:v>20</c:v>
                </c:pt>
                <c:pt idx="1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7-4A95-8070-4E4FA5B34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52832"/>
        <c:axId val="156958720"/>
      </c:lineChart>
      <c:catAx>
        <c:axId val="1569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958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95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952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75465838509316774"/>
          <c:y val="2.7118644067796602E-2"/>
          <c:w val="0.99223602484472029"/>
          <c:h val="0.172881711819920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DQO</a:t>
            </a:r>
          </a:p>
        </c:rich>
      </c:tx>
      <c:layout>
        <c:manualLayout>
          <c:xMode val="edge"/>
          <c:yMode val="edge"/>
          <c:x val="0.46779173308857863"/>
          <c:y val="3.8062283737024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30070883213074"/>
          <c:y val="0.22837408827261341"/>
          <c:w val="0.82975522262870804"/>
          <c:h val="0.61591799564432115"/>
        </c:manualLayout>
      </c:layout>
      <c:lineChart>
        <c:grouping val="standard"/>
        <c:varyColors val="0"/>
        <c:ser>
          <c:idx val="0"/>
          <c:order val="0"/>
          <c:tx>
            <c:strRef>
              <c:f>'2000'!$F$3:$F$4</c:f>
              <c:strCache>
                <c:ptCount val="2"/>
                <c:pt idx="0">
                  <c:v>DQO Afluent</c:v>
                </c:pt>
                <c:pt idx="1">
                  <c:v>(mgO2/l)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'2004'!$F$5:$F$16</c:f>
              <c:numCache>
                <c:formatCode>#,##0</c:formatCode>
                <c:ptCount val="12"/>
                <c:pt idx="0">
                  <c:v>806</c:v>
                </c:pt>
                <c:pt idx="1">
                  <c:v>550</c:v>
                </c:pt>
                <c:pt idx="2">
                  <c:v>730</c:v>
                </c:pt>
                <c:pt idx="3">
                  <c:v>692</c:v>
                </c:pt>
                <c:pt idx="4">
                  <c:v>586</c:v>
                </c:pt>
                <c:pt idx="5">
                  <c:v>441</c:v>
                </c:pt>
                <c:pt idx="6">
                  <c:v>701</c:v>
                </c:pt>
                <c:pt idx="7">
                  <c:v>589</c:v>
                </c:pt>
                <c:pt idx="8">
                  <c:v>621</c:v>
                </c:pt>
                <c:pt idx="9">
                  <c:v>781</c:v>
                </c:pt>
                <c:pt idx="10">
                  <c:v>1310</c:v>
                </c:pt>
                <c:pt idx="11">
                  <c:v>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E-4FA5-8D4F-B7EA76D37B1F}"/>
            </c:ext>
          </c:extLst>
        </c:ser>
        <c:ser>
          <c:idx val="1"/>
          <c:order val="1"/>
          <c:tx>
            <c:strRef>
              <c:f>'2000'!$I$3:$I$4</c:f>
              <c:strCache>
                <c:ptCount val="2"/>
                <c:pt idx="0">
                  <c:v>DQO Efluent</c:v>
                </c:pt>
                <c:pt idx="1">
                  <c:v>(mgO2/l)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'2004'!$I$5:$I$16</c:f>
              <c:numCache>
                <c:formatCode>#,##0</c:formatCode>
                <c:ptCount val="12"/>
                <c:pt idx="0">
                  <c:v>57</c:v>
                </c:pt>
                <c:pt idx="1">
                  <c:v>72</c:v>
                </c:pt>
                <c:pt idx="2">
                  <c:v>62</c:v>
                </c:pt>
                <c:pt idx="3">
                  <c:v>48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41</c:v>
                </c:pt>
                <c:pt idx="8">
                  <c:v>38</c:v>
                </c:pt>
                <c:pt idx="9">
                  <c:v>38</c:v>
                </c:pt>
                <c:pt idx="10">
                  <c:v>48</c:v>
                </c:pt>
                <c:pt idx="1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E-4FA5-8D4F-B7EA76D37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96736"/>
        <c:axId val="156998272"/>
      </c:lineChart>
      <c:catAx>
        <c:axId val="1569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998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998272"/>
        <c:scaling>
          <c:orientation val="minMax"/>
          <c:max val="1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996736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73926428674943245"/>
          <c:y val="3.1141868512110746E-2"/>
          <c:w val="0.99386567476611443"/>
          <c:h val="0.179931159124140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DBO</a:t>
            </a:r>
            <a:r>
              <a:rPr lang="en-US" sz="120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5</a:t>
            </a:r>
          </a:p>
        </c:rich>
      </c:tx>
      <c:layout>
        <c:manualLayout>
          <c:xMode val="edge"/>
          <c:yMode val="edge"/>
          <c:x val="0.463414634146341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5609756097562"/>
          <c:y val="0.2326396777332822"/>
          <c:w val="0.84298780487804881"/>
          <c:h val="0.61111318329936826"/>
        </c:manualLayout>
      </c:layout>
      <c:lineChart>
        <c:grouping val="standard"/>
        <c:varyColors val="0"/>
        <c:ser>
          <c:idx val="0"/>
          <c:order val="0"/>
          <c:tx>
            <c:strRef>
              <c:f>'2000'!$G$3:$G$4</c:f>
              <c:strCache>
                <c:ptCount val="2"/>
                <c:pt idx="0">
                  <c:v>DBO5 Afluent</c:v>
                </c:pt>
                <c:pt idx="1">
                  <c:v>(mgO2/l)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'2004'!$G$5:$G$16</c:f>
              <c:numCache>
                <c:formatCode>#,##0</c:formatCode>
                <c:ptCount val="12"/>
                <c:pt idx="0">
                  <c:v>410</c:v>
                </c:pt>
                <c:pt idx="1">
                  <c:v>280</c:v>
                </c:pt>
                <c:pt idx="2">
                  <c:v>340</c:v>
                </c:pt>
                <c:pt idx="3">
                  <c:v>283</c:v>
                </c:pt>
                <c:pt idx="4">
                  <c:v>293</c:v>
                </c:pt>
                <c:pt idx="5">
                  <c:v>187</c:v>
                </c:pt>
                <c:pt idx="6">
                  <c:v>348</c:v>
                </c:pt>
                <c:pt idx="7">
                  <c:v>273</c:v>
                </c:pt>
                <c:pt idx="8">
                  <c:v>295</c:v>
                </c:pt>
                <c:pt idx="9">
                  <c:v>363</c:v>
                </c:pt>
                <c:pt idx="10">
                  <c:v>596</c:v>
                </c:pt>
                <c:pt idx="11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F-491E-B351-CDF241A605A9}"/>
            </c:ext>
          </c:extLst>
        </c:ser>
        <c:ser>
          <c:idx val="1"/>
          <c:order val="1"/>
          <c:tx>
            <c:strRef>
              <c:f>'2000'!$J$3:$J$4</c:f>
              <c:strCache>
                <c:ptCount val="2"/>
                <c:pt idx="0">
                  <c:v>DBO5 Efluent</c:v>
                </c:pt>
                <c:pt idx="1">
                  <c:v>(mgO2/l)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'2004'!$J$5:$J$16</c:f>
              <c:numCache>
                <c:formatCode>#,##0</c:formatCode>
                <c:ptCount val="12"/>
                <c:pt idx="0">
                  <c:v>10</c:v>
                </c:pt>
                <c:pt idx="1">
                  <c:v>17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  <c:pt idx="5">
                  <c:v>9</c:v>
                </c:pt>
                <c:pt idx="6">
                  <c:v>6</c:v>
                </c:pt>
                <c:pt idx="7">
                  <c:v>8</c:v>
                </c:pt>
                <c:pt idx="8">
                  <c:v>3</c:v>
                </c:pt>
                <c:pt idx="9">
                  <c:v>5</c:v>
                </c:pt>
                <c:pt idx="10">
                  <c:v>10</c:v>
                </c:pt>
                <c:pt idx="1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F-491E-B351-CDF241A60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52288"/>
        <c:axId val="157074560"/>
      </c:lineChart>
      <c:catAx>
        <c:axId val="15705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074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522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73170731707317116"/>
          <c:y val="3.4722222222222224E-2"/>
          <c:w val="0.99390243902439024"/>
          <c:h val="0.18402814231554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9248120300751877E-2"/>
          <c:y val="0.24600677354790706"/>
          <c:w val="0.89473684210526316"/>
          <c:h val="0.66134288473268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'2000'!$K$3</c:f>
              <c:strCache>
                <c:ptCount val="1"/>
                <c:pt idx="0">
                  <c:v>MES(%)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'2004'!$K$5:$K$16</c:f>
              <c:numCache>
                <c:formatCode>#,##0</c:formatCode>
                <c:ptCount val="12"/>
                <c:pt idx="0">
                  <c:v>95</c:v>
                </c:pt>
                <c:pt idx="1">
                  <c:v>84</c:v>
                </c:pt>
                <c:pt idx="2">
                  <c:v>96</c:v>
                </c:pt>
                <c:pt idx="3">
                  <c:v>95</c:v>
                </c:pt>
                <c:pt idx="4">
                  <c:v>96</c:v>
                </c:pt>
                <c:pt idx="5">
                  <c:v>96</c:v>
                </c:pt>
                <c:pt idx="6">
                  <c:v>98</c:v>
                </c:pt>
                <c:pt idx="7">
                  <c:v>95</c:v>
                </c:pt>
                <c:pt idx="8">
                  <c:v>93</c:v>
                </c:pt>
                <c:pt idx="9">
                  <c:v>97</c:v>
                </c:pt>
                <c:pt idx="10">
                  <c:v>95</c:v>
                </c:pt>
                <c:pt idx="11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4-4DC5-9029-D13E984514A3}"/>
            </c:ext>
          </c:extLst>
        </c:ser>
        <c:ser>
          <c:idx val="1"/>
          <c:order val="1"/>
          <c:tx>
            <c:strRef>
              <c:f>'2000'!$L$3</c:f>
              <c:strCache>
                <c:ptCount val="1"/>
                <c:pt idx="0">
                  <c:v>DQO(%)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'2004'!$L$5:$L$16</c:f>
              <c:numCache>
                <c:formatCode>#,##0</c:formatCode>
                <c:ptCount val="12"/>
                <c:pt idx="0">
                  <c:v>93</c:v>
                </c:pt>
                <c:pt idx="1">
                  <c:v>87</c:v>
                </c:pt>
                <c:pt idx="2">
                  <c:v>92</c:v>
                </c:pt>
                <c:pt idx="3">
                  <c:v>93</c:v>
                </c:pt>
                <c:pt idx="4">
                  <c:v>94</c:v>
                </c:pt>
                <c:pt idx="5">
                  <c:v>91</c:v>
                </c:pt>
                <c:pt idx="6">
                  <c:v>95</c:v>
                </c:pt>
                <c:pt idx="7">
                  <c:v>93</c:v>
                </c:pt>
                <c:pt idx="8">
                  <c:v>94</c:v>
                </c:pt>
                <c:pt idx="9">
                  <c:v>95</c:v>
                </c:pt>
                <c:pt idx="10">
                  <c:v>96</c:v>
                </c:pt>
                <c:pt idx="11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64-4DC5-9029-D13E984514A3}"/>
            </c:ext>
          </c:extLst>
        </c:ser>
        <c:ser>
          <c:idx val="2"/>
          <c:order val="2"/>
          <c:tx>
            <c:strRef>
              <c:f>'2000'!$M$3</c:f>
              <c:strCache>
                <c:ptCount val="1"/>
                <c:pt idx="0">
                  <c:v>DBO5(%)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'2004'!$M$5:$M$16</c:f>
              <c:numCache>
                <c:formatCode>#,##0</c:formatCode>
                <c:ptCount val="12"/>
                <c:pt idx="0">
                  <c:v>98</c:v>
                </c:pt>
                <c:pt idx="1">
                  <c:v>94</c:v>
                </c:pt>
                <c:pt idx="2">
                  <c:v>98</c:v>
                </c:pt>
                <c:pt idx="3">
                  <c:v>98</c:v>
                </c:pt>
                <c:pt idx="4">
                  <c:v>99</c:v>
                </c:pt>
                <c:pt idx="5">
                  <c:v>95</c:v>
                </c:pt>
                <c:pt idx="6">
                  <c:v>98</c:v>
                </c:pt>
                <c:pt idx="7">
                  <c:v>97</c:v>
                </c:pt>
                <c:pt idx="8">
                  <c:v>99</c:v>
                </c:pt>
                <c:pt idx="9">
                  <c:v>99</c:v>
                </c:pt>
                <c:pt idx="10">
                  <c:v>98</c:v>
                </c:pt>
                <c:pt idx="11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64-4DC5-9029-D13E98451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7147136"/>
        <c:axId val="157148672"/>
        <c:axId val="0"/>
      </c:bar3DChart>
      <c:catAx>
        <c:axId val="15714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1486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7148672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(%)</a:t>
                </a:r>
              </a:p>
            </c:rich>
          </c:tx>
          <c:layout>
            <c:manualLayout>
              <c:xMode val="edge"/>
              <c:yMode val="edge"/>
              <c:x val="5.1127819548872161E-2"/>
              <c:y val="0.552716661216069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147136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86616541353383514"/>
          <c:y val="1.5974440894568689E-2"/>
          <c:w val="0.97894736842105268"/>
          <c:h val="0.220447619766379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DBO</a:t>
            </a:r>
            <a:r>
              <a:rPr lang="en-US" sz="120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5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(%) 00-01-02</a:t>
            </a:r>
          </a:p>
        </c:rich>
      </c:tx>
      <c:layout>
        <c:manualLayout>
          <c:xMode val="edge"/>
          <c:yMode val="edge"/>
          <c:x val="0.4073604060913707"/>
          <c:y val="3.448275862068965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299492385786802E-2"/>
          <c:y val="0.18678213334605495"/>
          <c:w val="0.9289340101522845"/>
          <c:h val="0.6896571077392796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Gràfiques!$AG$2:$AG$37</c:f>
              <c:strCache>
                <c:ptCount val="36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  <c:pt idx="12">
                  <c:v>Gen </c:v>
                </c:pt>
                <c:pt idx="13">
                  <c:v>Feb </c:v>
                </c:pt>
                <c:pt idx="14">
                  <c:v>Mar </c:v>
                </c:pt>
                <c:pt idx="15">
                  <c:v>Abr </c:v>
                </c:pt>
                <c:pt idx="16">
                  <c:v>Mai </c:v>
                </c:pt>
                <c:pt idx="17">
                  <c:v>Jun </c:v>
                </c:pt>
                <c:pt idx="18">
                  <c:v>Jul </c:v>
                </c:pt>
                <c:pt idx="19">
                  <c:v>Ago </c:v>
                </c:pt>
                <c:pt idx="20">
                  <c:v>Set </c:v>
                </c:pt>
                <c:pt idx="21">
                  <c:v>Oct </c:v>
                </c:pt>
                <c:pt idx="22">
                  <c:v>Nov </c:v>
                </c:pt>
                <c:pt idx="23">
                  <c:v>Des </c:v>
                </c:pt>
                <c:pt idx="24">
                  <c:v>Gen </c:v>
                </c:pt>
                <c:pt idx="25">
                  <c:v>Feb </c:v>
                </c:pt>
                <c:pt idx="26">
                  <c:v>Mar </c:v>
                </c:pt>
                <c:pt idx="27">
                  <c:v>Abr </c:v>
                </c:pt>
                <c:pt idx="28">
                  <c:v>Mai </c:v>
                </c:pt>
                <c:pt idx="29">
                  <c:v>Jun </c:v>
                </c:pt>
                <c:pt idx="30">
                  <c:v>Jul </c:v>
                </c:pt>
                <c:pt idx="31">
                  <c:v>Ago </c:v>
                </c:pt>
                <c:pt idx="32">
                  <c:v>Set </c:v>
                </c:pt>
                <c:pt idx="33">
                  <c:v>Oct </c:v>
                </c:pt>
                <c:pt idx="34">
                  <c:v>Nov </c:v>
                </c:pt>
                <c:pt idx="35">
                  <c:v>Des </c:v>
                </c:pt>
              </c:strCache>
            </c:strRef>
          </c:cat>
          <c:val>
            <c:numRef>
              <c:f>Gràfiques!$AH$2:$AH$37</c:f>
              <c:numCache>
                <c:formatCode>#,##0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95.6</c:v>
                </c:pt>
                <c:pt idx="6">
                  <c:v>96.1</c:v>
                </c:pt>
                <c:pt idx="7">
                  <c:v>96</c:v>
                </c:pt>
                <c:pt idx="8">
                  <c:v>95.9</c:v>
                </c:pt>
                <c:pt idx="9">
                  <c:v>96.7</c:v>
                </c:pt>
                <c:pt idx="10">
                  <c:v>94.6</c:v>
                </c:pt>
                <c:pt idx="11">
                  <c:v>94.1</c:v>
                </c:pt>
                <c:pt idx="12">
                  <c:v>98.4</c:v>
                </c:pt>
                <c:pt idx="13">
                  <c:v>98.5</c:v>
                </c:pt>
                <c:pt idx="14">
                  <c:v>98.5</c:v>
                </c:pt>
                <c:pt idx="15">
                  <c:v>97.7</c:v>
                </c:pt>
                <c:pt idx="16">
                  <c:v>98.4</c:v>
                </c:pt>
                <c:pt idx="17">
                  <c:v>98.9</c:v>
                </c:pt>
                <c:pt idx="18">
                  <c:v>97.8</c:v>
                </c:pt>
                <c:pt idx="19">
                  <c:v>97.5</c:v>
                </c:pt>
                <c:pt idx="20">
                  <c:v>97.7</c:v>
                </c:pt>
                <c:pt idx="21">
                  <c:v>98.7</c:v>
                </c:pt>
                <c:pt idx="22">
                  <c:v>96</c:v>
                </c:pt>
                <c:pt idx="23">
                  <c:v>98</c:v>
                </c:pt>
                <c:pt idx="24">
                  <c:v>98</c:v>
                </c:pt>
                <c:pt idx="25">
                  <c:v>98</c:v>
                </c:pt>
                <c:pt idx="26">
                  <c:v>98</c:v>
                </c:pt>
                <c:pt idx="27">
                  <c:v>98</c:v>
                </c:pt>
                <c:pt idx="28">
                  <c:v>97</c:v>
                </c:pt>
                <c:pt idx="29">
                  <c:v>97</c:v>
                </c:pt>
                <c:pt idx="30">
                  <c:v>98</c:v>
                </c:pt>
                <c:pt idx="31">
                  <c:v>99</c:v>
                </c:pt>
                <c:pt idx="32">
                  <c:v>91</c:v>
                </c:pt>
                <c:pt idx="33">
                  <c:v>92</c:v>
                </c:pt>
                <c:pt idx="34">
                  <c:v>93</c:v>
                </c:pt>
                <c:pt idx="35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E-40E0-B4E4-1F693F871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60152960"/>
        <c:axId val="115459200"/>
        <c:axId val="0"/>
      </c:bar3DChart>
      <c:catAx>
        <c:axId val="1601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59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459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152960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VOLUM MENSUAL TRACTAT</a:t>
            </a:r>
          </a:p>
        </c:rich>
      </c:tx>
      <c:layout>
        <c:manualLayout>
          <c:xMode val="edge"/>
          <c:yMode val="edge"/>
          <c:x val="0.32671787782252432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56499475563192"/>
          <c:y val="0.22916744373726325"/>
          <c:w val="0.78473340942077874"/>
          <c:h val="0.618057651291406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'2000'!$B$20</c:f>
              <c:strCache>
                <c:ptCount val="1"/>
                <c:pt idx="0">
                  <c:v>Cabal mensual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Tortosa!$A$5:$A$16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'2000'!$B$5:$B$16</c:f>
              <c:numCache>
                <c:formatCode>#,##0</c:formatCode>
                <c:ptCount val="12"/>
                <c:pt idx="3">
                  <c:v>205056</c:v>
                </c:pt>
                <c:pt idx="4">
                  <c:v>267971</c:v>
                </c:pt>
                <c:pt idx="5">
                  <c:v>184066</c:v>
                </c:pt>
                <c:pt idx="6">
                  <c:v>254558</c:v>
                </c:pt>
                <c:pt idx="7">
                  <c:v>235974</c:v>
                </c:pt>
                <c:pt idx="8">
                  <c:v>224953</c:v>
                </c:pt>
                <c:pt idx="9">
                  <c:v>292397</c:v>
                </c:pt>
                <c:pt idx="10">
                  <c:v>225574</c:v>
                </c:pt>
                <c:pt idx="11">
                  <c:v>244130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2-4E7C-9175-B30C05F0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5600000"/>
        <c:axId val="115601792"/>
      </c:barChart>
      <c:lineChart>
        <c:grouping val="standard"/>
        <c:varyColors val="0"/>
        <c:ser>
          <c:idx val="0"/>
          <c:order val="1"/>
          <c:tx>
            <c:strRef>
              <c:f>'2000'!$B$21</c:f>
              <c:strCache>
                <c:ptCount val="1"/>
                <c:pt idx="0">
                  <c:v>Mitja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strRef>
              <c:f>Tortosa!$A$5:$A$16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'2000'!$D$5:$D$16</c:f>
              <c:numCache>
                <c:formatCode>#,##0</c:formatCode>
                <c:ptCount val="12"/>
                <c:pt idx="3">
                  <c:v>237187</c:v>
                </c:pt>
                <c:pt idx="4">
                  <c:v>237187</c:v>
                </c:pt>
                <c:pt idx="5">
                  <c:v>237187</c:v>
                </c:pt>
                <c:pt idx="6">
                  <c:v>237187</c:v>
                </c:pt>
                <c:pt idx="7">
                  <c:v>237187</c:v>
                </c:pt>
                <c:pt idx="8">
                  <c:v>237187</c:v>
                </c:pt>
                <c:pt idx="9">
                  <c:v>237187</c:v>
                </c:pt>
                <c:pt idx="10">
                  <c:v>237187</c:v>
                </c:pt>
                <c:pt idx="11">
                  <c:v>237187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2-4E7C-9175-B30C05F0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00000"/>
        <c:axId val="115601792"/>
      </c:lineChart>
      <c:catAx>
        <c:axId val="115600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601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6017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</a:t>
                </a:r>
                <a:r>
                  <a:rPr lang="en-US" sz="9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50347404491105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600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80000064114123137"/>
          <c:y val="1.7361111111111119E-2"/>
          <c:w val="0.99084049608302793"/>
          <c:h val="0.159722586759988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RENDIMENTS MENSUALS: DQO (%)</a:t>
            </a:r>
          </a:p>
        </c:rich>
      </c:tx>
      <c:layout>
        <c:manualLayout>
          <c:xMode val="edge"/>
          <c:yMode val="edge"/>
          <c:x val="0.29772124638266384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8376163495152659E-2"/>
          <c:y val="0.27430648568551202"/>
          <c:w val="0.91168217993536838"/>
          <c:h val="0.5902797793232534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'2000'!$L$3</c:f>
              <c:strCache>
                <c:ptCount val="1"/>
                <c:pt idx="0">
                  <c:v>DQO(%)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'2000'!$L$5:$L$16</c:f>
              <c:numCache>
                <c:formatCode>#,##0</c:formatCode>
                <c:ptCount val="12"/>
                <c:pt idx="5">
                  <c:v>91.58</c:v>
                </c:pt>
                <c:pt idx="6">
                  <c:v>91.6</c:v>
                </c:pt>
                <c:pt idx="7">
                  <c:v>90.1</c:v>
                </c:pt>
                <c:pt idx="8">
                  <c:v>91.6</c:v>
                </c:pt>
                <c:pt idx="9">
                  <c:v>92.1</c:v>
                </c:pt>
                <c:pt idx="10">
                  <c:v>89.5</c:v>
                </c:pt>
                <c:pt idx="11">
                  <c:v>93.2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F-4FE8-A34D-2D7070C75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15639424"/>
        <c:axId val="115640960"/>
        <c:axId val="0"/>
      </c:bar3DChart>
      <c:catAx>
        <c:axId val="1156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640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640960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7037037037037049E-2"/>
              <c:y val="0.534724044911052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639424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88461658104702678"/>
          <c:y val="2.7777777777777801E-2"/>
          <c:w val="0.98290732889158061"/>
          <c:h val="0.104167031204432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RENDIMENTS MENSUALS: MES(%)</a:t>
            </a:r>
          </a:p>
        </c:rich>
      </c:tx>
      <c:layout>
        <c:manualLayout>
          <c:xMode val="edge"/>
          <c:yMode val="edge"/>
          <c:x val="0.289790262703648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858871848711769E-2"/>
          <c:y val="0.18750063578503351"/>
          <c:w val="0.903905229309235"/>
          <c:h val="0.6770856292237322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'2000'!$K$3</c:f>
              <c:strCache>
                <c:ptCount val="1"/>
                <c:pt idx="0">
                  <c:v>MES(%)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'2000'!$K$5:$K$16</c:f>
              <c:numCache>
                <c:formatCode>#,##0</c:formatCode>
                <c:ptCount val="12"/>
                <c:pt idx="5">
                  <c:v>87.83</c:v>
                </c:pt>
                <c:pt idx="6">
                  <c:v>97.8</c:v>
                </c:pt>
                <c:pt idx="7">
                  <c:v>95.5</c:v>
                </c:pt>
                <c:pt idx="8">
                  <c:v>92.2</c:v>
                </c:pt>
                <c:pt idx="9">
                  <c:v>87.6</c:v>
                </c:pt>
                <c:pt idx="10">
                  <c:v>88.8</c:v>
                </c:pt>
                <c:pt idx="11">
                  <c:v>90.6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1-4829-A6A1-458FC5D75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15850624"/>
        <c:axId val="115860608"/>
        <c:axId val="0"/>
      </c:bar3DChart>
      <c:catAx>
        <c:axId val="11585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8606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5860608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8048048048048062E-2"/>
              <c:y val="0.520835156022163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850624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87988114098350334"/>
          <c:y val="5.5555920093321699E-2"/>
          <c:w val="0.97597739471755207"/>
          <c:h val="0.128472951297754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RENDIMENTS MENSUALS: DBO</a:t>
            </a:r>
            <a:r>
              <a:rPr lang="en-US" sz="120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5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(%)</a:t>
            </a:r>
          </a:p>
        </c:rich>
      </c:tx>
      <c:layout>
        <c:manualLayout>
          <c:xMode val="edge"/>
          <c:yMode val="edge"/>
          <c:x val="0.29571443569553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428577307880375E-2"/>
          <c:y val="0.18750063578503351"/>
          <c:w val="0.88000061383971384"/>
          <c:h val="0.6770856292237322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'2000'!$M$3</c:f>
              <c:strCache>
                <c:ptCount val="1"/>
                <c:pt idx="0">
                  <c:v>DBO5(%)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'2000'!$M$5:$M$16</c:f>
              <c:numCache>
                <c:formatCode>#,##0</c:formatCode>
                <c:ptCount val="12"/>
                <c:pt idx="5">
                  <c:v>95.6</c:v>
                </c:pt>
                <c:pt idx="6">
                  <c:v>96.1</c:v>
                </c:pt>
                <c:pt idx="7">
                  <c:v>96</c:v>
                </c:pt>
                <c:pt idx="8">
                  <c:v>95.9</c:v>
                </c:pt>
                <c:pt idx="9">
                  <c:v>96.7</c:v>
                </c:pt>
                <c:pt idx="10">
                  <c:v>94.6</c:v>
                </c:pt>
                <c:pt idx="11">
                  <c:v>94.1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6-4238-B20F-E07A7CBCB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15918720"/>
        <c:axId val="115920256"/>
        <c:axId val="0"/>
      </c:bar3DChart>
      <c:catAx>
        <c:axId val="11591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9202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592025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5714285714285714E-2"/>
              <c:y val="0.506946267133274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918720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88000059992500912"/>
          <c:y val="7.2917031204432825E-2"/>
          <c:w val="0.98285774278215199"/>
          <c:h val="0.145834062408865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MES</a:t>
            </a:r>
          </a:p>
        </c:rich>
      </c:tx>
      <c:layout>
        <c:manualLayout>
          <c:xMode val="edge"/>
          <c:yMode val="edge"/>
          <c:x val="0.46763821997978416"/>
          <c:y val="3.8062283737024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12316400429185"/>
          <c:y val="0.22837408827261341"/>
          <c:w val="0.83657090123587519"/>
          <c:h val="0.61937820910299712"/>
        </c:manualLayout>
      </c:layout>
      <c:lineChart>
        <c:grouping val="standard"/>
        <c:varyColors val="0"/>
        <c:ser>
          <c:idx val="0"/>
          <c:order val="0"/>
          <c:tx>
            <c:strRef>
              <c:f>'2000'!$E$3:$E$4</c:f>
              <c:strCache>
                <c:ptCount val="2"/>
                <c:pt idx="0">
                  <c:v>MES Afluent </c:v>
                </c:pt>
                <c:pt idx="1">
                  <c:v>(mg/l)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'2000'!$E$5:$E$16</c:f>
              <c:numCache>
                <c:formatCode>#,##0</c:formatCode>
                <c:ptCount val="12"/>
                <c:pt idx="5">
                  <c:v>230</c:v>
                </c:pt>
                <c:pt idx="6">
                  <c:v>187.5</c:v>
                </c:pt>
                <c:pt idx="7">
                  <c:v>191.3</c:v>
                </c:pt>
                <c:pt idx="8">
                  <c:v>192.5</c:v>
                </c:pt>
                <c:pt idx="9">
                  <c:v>197.8</c:v>
                </c:pt>
                <c:pt idx="10">
                  <c:v>227.5</c:v>
                </c:pt>
                <c:pt idx="11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9-4C66-9089-FF2DB669CA33}"/>
            </c:ext>
          </c:extLst>
        </c:ser>
        <c:ser>
          <c:idx val="1"/>
          <c:order val="1"/>
          <c:tx>
            <c:strRef>
              <c:f>'2000'!$H$3:$H$4</c:f>
              <c:strCache>
                <c:ptCount val="2"/>
                <c:pt idx="0">
                  <c:v>MES Efluent</c:v>
                </c:pt>
                <c:pt idx="1">
                  <c:v>(mg/l)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'2000'!$H$5:$H$16</c:f>
              <c:numCache>
                <c:formatCode>#,##0.0</c:formatCode>
                <c:ptCount val="12"/>
                <c:pt idx="5">
                  <c:v>28</c:v>
                </c:pt>
                <c:pt idx="6">
                  <c:v>3.3</c:v>
                </c:pt>
                <c:pt idx="7">
                  <c:v>8</c:v>
                </c:pt>
                <c:pt idx="8">
                  <c:v>13.3</c:v>
                </c:pt>
                <c:pt idx="9">
                  <c:v>26</c:v>
                </c:pt>
                <c:pt idx="10">
                  <c:v>23</c:v>
                </c:pt>
                <c:pt idx="11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9-4C66-9089-FF2DB669C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98880"/>
        <c:axId val="116300416"/>
      </c:lineChart>
      <c:catAx>
        <c:axId val="11629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30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30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mg/l</a:t>
                </a:r>
              </a:p>
            </c:rich>
          </c:tx>
          <c:layout>
            <c:manualLayout>
              <c:xMode val="edge"/>
              <c:yMode val="edge"/>
              <c:x val="3.0744336569579304E-2"/>
              <c:y val="0.48788999990918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298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75890086554714664"/>
          <c:y val="3.4602076124567491E-2"/>
          <c:w val="0.98867466809367299"/>
          <c:h val="0.17647095151168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DQO</a:t>
            </a:r>
          </a:p>
        </c:rich>
      </c:tx>
      <c:layout>
        <c:manualLayout>
          <c:xMode val="edge"/>
          <c:yMode val="edge"/>
          <c:x val="0.46779173308857863"/>
          <c:y val="3.8062283737024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2953055317364"/>
          <c:y val="0.22837408827261341"/>
          <c:w val="0.8466264009076645"/>
          <c:h val="0.61937820910299712"/>
        </c:manualLayout>
      </c:layout>
      <c:lineChart>
        <c:grouping val="standard"/>
        <c:varyColors val="0"/>
        <c:ser>
          <c:idx val="0"/>
          <c:order val="0"/>
          <c:tx>
            <c:strRef>
              <c:f>'2000'!$F$3:$F$4</c:f>
              <c:strCache>
                <c:ptCount val="2"/>
                <c:pt idx="0">
                  <c:v>DQO Afluent</c:v>
                </c:pt>
                <c:pt idx="1">
                  <c:v>(mgO2/l)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'2000'!$F$5:$F$16</c:f>
              <c:numCache>
                <c:formatCode>#,##0</c:formatCode>
                <c:ptCount val="12"/>
                <c:pt idx="5">
                  <c:v>380</c:v>
                </c:pt>
                <c:pt idx="6">
                  <c:v>380.5</c:v>
                </c:pt>
                <c:pt idx="7">
                  <c:v>389</c:v>
                </c:pt>
                <c:pt idx="8">
                  <c:v>451</c:v>
                </c:pt>
                <c:pt idx="9">
                  <c:v>600.4</c:v>
                </c:pt>
                <c:pt idx="10">
                  <c:v>645</c:v>
                </c:pt>
                <c:pt idx="11">
                  <c:v>670.5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6-4337-AFDF-EE7D678FCA5E}"/>
            </c:ext>
          </c:extLst>
        </c:ser>
        <c:ser>
          <c:idx val="1"/>
          <c:order val="1"/>
          <c:tx>
            <c:strRef>
              <c:f>'2000'!$I$3:$I$4</c:f>
              <c:strCache>
                <c:ptCount val="2"/>
                <c:pt idx="0">
                  <c:v>DQO Efluent</c:v>
                </c:pt>
                <c:pt idx="1">
                  <c:v>(mgO2/l)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'2000'!$A$5:$A$16</c:f>
              <c:strCache>
                <c:ptCount val="12"/>
                <c:pt idx="0">
                  <c:v>Gen </c:v>
                </c:pt>
                <c:pt idx="1">
                  <c:v>Feb </c:v>
                </c:pt>
                <c:pt idx="2">
                  <c:v>Mar </c:v>
                </c:pt>
                <c:pt idx="3">
                  <c:v>Abr </c:v>
                </c:pt>
                <c:pt idx="4">
                  <c:v>Mai </c:v>
                </c:pt>
                <c:pt idx="5">
                  <c:v>Jun </c:v>
                </c:pt>
                <c:pt idx="6">
                  <c:v>Jul </c:v>
                </c:pt>
                <c:pt idx="7">
                  <c:v>Ago </c:v>
                </c:pt>
                <c:pt idx="8">
                  <c:v>Set </c:v>
                </c:pt>
                <c:pt idx="9">
                  <c:v>Oct </c:v>
                </c:pt>
                <c:pt idx="10">
                  <c:v>Nov </c:v>
                </c:pt>
                <c:pt idx="11">
                  <c:v>Des </c:v>
                </c:pt>
              </c:strCache>
            </c:strRef>
          </c:cat>
          <c:val>
            <c:numRef>
              <c:f>'2000'!$I$5:$I$16</c:f>
              <c:numCache>
                <c:formatCode>#,##0.0</c:formatCode>
                <c:ptCount val="12"/>
                <c:pt idx="5">
                  <c:v>32</c:v>
                </c:pt>
                <c:pt idx="6">
                  <c:v>31.5</c:v>
                </c:pt>
                <c:pt idx="7">
                  <c:v>33.299999999999997</c:v>
                </c:pt>
                <c:pt idx="8">
                  <c:v>37.5</c:v>
                </c:pt>
                <c:pt idx="9">
                  <c:v>44.5</c:v>
                </c:pt>
                <c:pt idx="10">
                  <c:v>57.6</c:v>
                </c:pt>
                <c:pt idx="11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6-4337-AFDF-EE7D678FC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213888"/>
        <c:axId val="120215424"/>
      </c:lineChart>
      <c:catAx>
        <c:axId val="12021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21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215424"/>
        <c:scaling>
          <c:orientation val="minMax"/>
          <c:max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mgO</a:t>
                </a:r>
                <a:r>
                  <a:rPr lang="en-US" sz="1000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/l</a:t>
                </a:r>
              </a:p>
            </c:rich>
          </c:tx>
          <c:layout>
            <c:manualLayout>
              <c:xMode val="edge"/>
              <c:yMode val="edge"/>
              <c:x val="2.3006134969325152E-2"/>
              <c:y val="0.449827716172156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2138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75153422539973913"/>
          <c:y val="3.8062283737024222E-2"/>
          <c:w val="0.99386567476611432"/>
          <c:h val="0.17993115912414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76200</xdr:rowOff>
    </xdr:from>
    <xdr:to>
      <xdr:col>10</xdr:col>
      <xdr:colOff>66675</xdr:colOff>
      <xdr:row>20</xdr:row>
      <xdr:rowOff>9525</xdr:rowOff>
    </xdr:to>
    <xdr:graphicFrame macro="">
      <xdr:nvGraphicFramePr>
        <xdr:cNvPr id="1514" name="Gráfico 1">
          <a:extLst>
            <a:ext uri="{FF2B5EF4-FFF2-40B4-BE49-F238E27FC236}">
              <a16:creationId xmlns:a16="http://schemas.microsoft.com/office/drawing/2014/main" id="{87C1DD76-CBBF-4DCD-B6B0-D0AE45FE9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23</xdr:row>
      <xdr:rowOff>19050</xdr:rowOff>
    </xdr:from>
    <xdr:to>
      <xdr:col>10</xdr:col>
      <xdr:colOff>38100</xdr:colOff>
      <xdr:row>43</xdr:row>
      <xdr:rowOff>47625</xdr:rowOff>
    </xdr:to>
    <xdr:graphicFrame macro="">
      <xdr:nvGraphicFramePr>
        <xdr:cNvPr id="1515" name="Gráfico 2">
          <a:extLst>
            <a:ext uri="{FF2B5EF4-FFF2-40B4-BE49-F238E27FC236}">
              <a16:creationId xmlns:a16="http://schemas.microsoft.com/office/drawing/2014/main" id="{1240050B-FA24-459B-A260-3F22ED320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161925</xdr:colOff>
      <xdr:row>46</xdr:row>
      <xdr:rowOff>28575</xdr:rowOff>
    </xdr:from>
    <xdr:to>
      <xdr:col>10</xdr:col>
      <xdr:colOff>47625</xdr:colOff>
      <xdr:row>66</xdr:row>
      <xdr:rowOff>104775</xdr:rowOff>
    </xdr:to>
    <xdr:graphicFrame macro="">
      <xdr:nvGraphicFramePr>
        <xdr:cNvPr id="1516" name="Gráfico 3">
          <a:extLst>
            <a:ext uri="{FF2B5EF4-FFF2-40B4-BE49-F238E27FC236}">
              <a16:creationId xmlns:a16="http://schemas.microsoft.com/office/drawing/2014/main" id="{34C6A713-11DA-4976-B7AE-89924BDA9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22</xdr:row>
      <xdr:rowOff>104775</xdr:rowOff>
    </xdr:from>
    <xdr:to>
      <xdr:col>10</xdr:col>
      <xdr:colOff>66675</xdr:colOff>
      <xdr:row>39</xdr:row>
      <xdr:rowOff>95250</xdr:rowOff>
    </xdr:to>
    <xdr:graphicFrame macro="">
      <xdr:nvGraphicFramePr>
        <xdr:cNvPr id="3373500" name="Gráfico 1">
          <a:extLst>
            <a:ext uri="{FF2B5EF4-FFF2-40B4-BE49-F238E27FC236}">
              <a16:creationId xmlns:a16="http://schemas.microsoft.com/office/drawing/2014/main" id="{FC7CCE03-684D-4F92-AD0D-C00EADE82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752475</xdr:colOff>
      <xdr:row>22</xdr:row>
      <xdr:rowOff>114300</xdr:rowOff>
    </xdr:from>
    <xdr:to>
      <xdr:col>19</xdr:col>
      <xdr:colOff>581025</xdr:colOff>
      <xdr:row>39</xdr:row>
      <xdr:rowOff>104775</xdr:rowOff>
    </xdr:to>
    <xdr:graphicFrame macro="">
      <xdr:nvGraphicFramePr>
        <xdr:cNvPr id="3373501" name="Gráfico 2">
          <a:extLst>
            <a:ext uri="{FF2B5EF4-FFF2-40B4-BE49-F238E27FC236}">
              <a16:creationId xmlns:a16="http://schemas.microsoft.com/office/drawing/2014/main" id="{C8A56794-08A9-47EC-9851-C677FB2B2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657225</xdr:colOff>
      <xdr:row>42</xdr:row>
      <xdr:rowOff>76200</xdr:rowOff>
    </xdr:from>
    <xdr:to>
      <xdr:col>10</xdr:col>
      <xdr:colOff>142875</xdr:colOff>
      <xdr:row>59</xdr:row>
      <xdr:rowOff>66675</xdr:rowOff>
    </xdr:to>
    <xdr:graphicFrame macro="">
      <xdr:nvGraphicFramePr>
        <xdr:cNvPr id="3373502" name="Gráfico 3">
          <a:extLst>
            <a:ext uri="{FF2B5EF4-FFF2-40B4-BE49-F238E27FC236}">
              <a16:creationId xmlns:a16="http://schemas.microsoft.com/office/drawing/2014/main" id="{116EB52A-C215-4F7F-B445-3F8D4870E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742950</xdr:colOff>
      <xdr:row>42</xdr:row>
      <xdr:rowOff>57150</xdr:rowOff>
    </xdr:from>
    <xdr:to>
      <xdr:col>19</xdr:col>
      <xdr:colOff>552450</xdr:colOff>
      <xdr:row>59</xdr:row>
      <xdr:rowOff>47625</xdr:rowOff>
    </xdr:to>
    <xdr:graphicFrame macro="">
      <xdr:nvGraphicFramePr>
        <xdr:cNvPr id="3373503" name="Gráfico 4">
          <a:extLst>
            <a:ext uri="{FF2B5EF4-FFF2-40B4-BE49-F238E27FC236}">
              <a16:creationId xmlns:a16="http://schemas.microsoft.com/office/drawing/2014/main" id="{109075CA-5D91-476E-8BD8-69C9EFD54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28575</xdr:colOff>
      <xdr:row>2</xdr:row>
      <xdr:rowOff>0</xdr:rowOff>
    </xdr:from>
    <xdr:to>
      <xdr:col>23</xdr:col>
      <xdr:colOff>581025</xdr:colOff>
      <xdr:row>18</xdr:row>
      <xdr:rowOff>85725</xdr:rowOff>
    </xdr:to>
    <xdr:graphicFrame macro="">
      <xdr:nvGraphicFramePr>
        <xdr:cNvPr id="3373504" name="Gráfico 5">
          <a:extLst>
            <a:ext uri="{FF2B5EF4-FFF2-40B4-BE49-F238E27FC236}">
              <a16:creationId xmlns:a16="http://schemas.microsoft.com/office/drawing/2014/main" id="{526C6A81-D12E-4531-B5DF-A889FDB49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57150</xdr:colOff>
      <xdr:row>2</xdr:row>
      <xdr:rowOff>85725</xdr:rowOff>
    </xdr:from>
    <xdr:to>
      <xdr:col>33</xdr:col>
      <xdr:colOff>171450</xdr:colOff>
      <xdr:row>19</xdr:row>
      <xdr:rowOff>0</xdr:rowOff>
    </xdr:to>
    <xdr:graphicFrame macro="">
      <xdr:nvGraphicFramePr>
        <xdr:cNvPr id="3373505" name="Gráfico 6">
          <a:extLst>
            <a:ext uri="{FF2B5EF4-FFF2-40B4-BE49-F238E27FC236}">
              <a16:creationId xmlns:a16="http://schemas.microsoft.com/office/drawing/2014/main" id="{27539CAC-00F1-4212-977B-42ADE5964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66675</xdr:colOff>
      <xdr:row>22</xdr:row>
      <xdr:rowOff>38100</xdr:rowOff>
    </xdr:from>
    <xdr:to>
      <xdr:col>33</xdr:col>
      <xdr:colOff>219075</xdr:colOff>
      <xdr:row>39</xdr:row>
      <xdr:rowOff>28575</xdr:rowOff>
    </xdr:to>
    <xdr:graphicFrame macro="">
      <xdr:nvGraphicFramePr>
        <xdr:cNvPr id="3373506" name="Gráfico 7">
          <a:extLst>
            <a:ext uri="{FF2B5EF4-FFF2-40B4-BE49-F238E27FC236}">
              <a16:creationId xmlns:a16="http://schemas.microsoft.com/office/drawing/2014/main" id="{8093CB83-82AB-425F-84F9-9430D4DBC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28575</xdr:colOff>
      <xdr:row>2</xdr:row>
      <xdr:rowOff>104775</xdr:rowOff>
    </xdr:from>
    <xdr:to>
      <xdr:col>42</xdr:col>
      <xdr:colOff>561975</xdr:colOff>
      <xdr:row>19</xdr:row>
      <xdr:rowOff>19050</xdr:rowOff>
    </xdr:to>
    <xdr:graphicFrame macro="">
      <xdr:nvGraphicFramePr>
        <xdr:cNvPr id="3373507" name="Gráfico 8">
          <a:extLst>
            <a:ext uri="{FF2B5EF4-FFF2-40B4-BE49-F238E27FC236}">
              <a16:creationId xmlns:a16="http://schemas.microsoft.com/office/drawing/2014/main" id="{C807EAC2-8146-4F0D-9513-DD6ED4449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685800</xdr:colOff>
      <xdr:row>62</xdr:row>
      <xdr:rowOff>104775</xdr:rowOff>
    </xdr:from>
    <xdr:to>
      <xdr:col>10</xdr:col>
      <xdr:colOff>161925</xdr:colOff>
      <xdr:row>79</xdr:row>
      <xdr:rowOff>95250</xdr:rowOff>
    </xdr:to>
    <xdr:graphicFrame macro="">
      <xdr:nvGraphicFramePr>
        <xdr:cNvPr id="3373508" name="Gráfico 9">
          <a:extLst>
            <a:ext uri="{FF2B5EF4-FFF2-40B4-BE49-F238E27FC236}">
              <a16:creationId xmlns:a16="http://schemas.microsoft.com/office/drawing/2014/main" id="{721E979D-9040-49E6-B5C3-6FAC6CACE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22</xdr:row>
      <xdr:rowOff>104775</xdr:rowOff>
    </xdr:from>
    <xdr:to>
      <xdr:col>10</xdr:col>
      <xdr:colOff>66675</xdr:colOff>
      <xdr:row>39</xdr:row>
      <xdr:rowOff>95250</xdr:rowOff>
    </xdr:to>
    <xdr:graphicFrame macro="">
      <xdr:nvGraphicFramePr>
        <xdr:cNvPr id="5079" name="Gráfico 1">
          <a:extLst>
            <a:ext uri="{FF2B5EF4-FFF2-40B4-BE49-F238E27FC236}">
              <a16:creationId xmlns:a16="http://schemas.microsoft.com/office/drawing/2014/main" id="{7568EB77-0451-4E1A-BB98-88EC90A0D1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28575</xdr:colOff>
      <xdr:row>2</xdr:row>
      <xdr:rowOff>0</xdr:rowOff>
    </xdr:from>
    <xdr:to>
      <xdr:col>24</xdr:col>
      <xdr:colOff>66675</xdr:colOff>
      <xdr:row>18</xdr:row>
      <xdr:rowOff>133350</xdr:rowOff>
    </xdr:to>
    <xdr:graphicFrame macro="">
      <xdr:nvGraphicFramePr>
        <xdr:cNvPr id="5080" name="Gráfico 5">
          <a:extLst>
            <a:ext uri="{FF2B5EF4-FFF2-40B4-BE49-F238E27FC236}">
              <a16:creationId xmlns:a16="http://schemas.microsoft.com/office/drawing/2014/main" id="{9317A3B4-F2A5-4359-8F08-9276D7EF6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742950</xdr:colOff>
      <xdr:row>21</xdr:row>
      <xdr:rowOff>19050</xdr:rowOff>
    </xdr:from>
    <xdr:to>
      <xdr:col>24</xdr:col>
      <xdr:colOff>95250</xdr:colOff>
      <xdr:row>38</xdr:row>
      <xdr:rowOff>19050</xdr:rowOff>
    </xdr:to>
    <xdr:graphicFrame macro="">
      <xdr:nvGraphicFramePr>
        <xdr:cNvPr id="5081" name="Gráfico 6">
          <a:extLst>
            <a:ext uri="{FF2B5EF4-FFF2-40B4-BE49-F238E27FC236}">
              <a16:creationId xmlns:a16="http://schemas.microsoft.com/office/drawing/2014/main" id="{C19E472D-81F7-4EC4-8BA9-4BCF4CFA6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742950</xdr:colOff>
      <xdr:row>40</xdr:row>
      <xdr:rowOff>114300</xdr:rowOff>
    </xdr:from>
    <xdr:to>
      <xdr:col>24</xdr:col>
      <xdr:colOff>133350</xdr:colOff>
      <xdr:row>57</xdr:row>
      <xdr:rowOff>104775</xdr:rowOff>
    </xdr:to>
    <xdr:graphicFrame macro="">
      <xdr:nvGraphicFramePr>
        <xdr:cNvPr id="5082" name="Gráfico 7">
          <a:extLst>
            <a:ext uri="{FF2B5EF4-FFF2-40B4-BE49-F238E27FC236}">
              <a16:creationId xmlns:a16="http://schemas.microsoft.com/office/drawing/2014/main" id="{76BAEBBC-E98D-4638-B201-255F8A0466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666750</xdr:colOff>
      <xdr:row>44</xdr:row>
      <xdr:rowOff>9525</xdr:rowOff>
    </xdr:from>
    <xdr:to>
      <xdr:col>10</xdr:col>
      <xdr:colOff>142875</xdr:colOff>
      <xdr:row>61</xdr:row>
      <xdr:rowOff>0</xdr:rowOff>
    </xdr:to>
    <xdr:graphicFrame macro="">
      <xdr:nvGraphicFramePr>
        <xdr:cNvPr id="5083" name="Gráfico 9">
          <a:extLst>
            <a:ext uri="{FF2B5EF4-FFF2-40B4-BE49-F238E27FC236}">
              <a16:creationId xmlns:a16="http://schemas.microsoft.com/office/drawing/2014/main" id="{B312E6D4-5BD7-4184-80FB-4F5E35310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60</xdr:row>
      <xdr:rowOff>95250</xdr:rowOff>
    </xdr:from>
    <xdr:to>
      <xdr:col>24</xdr:col>
      <xdr:colOff>133350</xdr:colOff>
      <xdr:row>79</xdr:row>
      <xdr:rowOff>19050</xdr:rowOff>
    </xdr:to>
    <xdr:graphicFrame macro="">
      <xdr:nvGraphicFramePr>
        <xdr:cNvPr id="5084" name="Gráfico 10">
          <a:extLst>
            <a:ext uri="{FF2B5EF4-FFF2-40B4-BE49-F238E27FC236}">
              <a16:creationId xmlns:a16="http://schemas.microsoft.com/office/drawing/2014/main" id="{90A92F28-A35B-45D4-97EA-5DF57CE12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695325</xdr:colOff>
      <xdr:row>4</xdr:row>
      <xdr:rowOff>47625</xdr:rowOff>
    </xdr:from>
    <xdr:to>
      <xdr:col>33</xdr:col>
      <xdr:colOff>838200</xdr:colOff>
      <xdr:row>20</xdr:row>
      <xdr:rowOff>152400</xdr:rowOff>
    </xdr:to>
    <xdr:graphicFrame macro="">
      <xdr:nvGraphicFramePr>
        <xdr:cNvPr id="6099" name="Gráfico 1">
          <a:extLst>
            <a:ext uri="{FF2B5EF4-FFF2-40B4-BE49-F238E27FC236}">
              <a16:creationId xmlns:a16="http://schemas.microsoft.com/office/drawing/2014/main" id="{5EA96365-813D-4BE1-93AA-35F9B2D5B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5</xdr:row>
      <xdr:rowOff>66675</xdr:rowOff>
    </xdr:from>
    <xdr:to>
      <xdr:col>24</xdr:col>
      <xdr:colOff>38100</xdr:colOff>
      <xdr:row>22</xdr:row>
      <xdr:rowOff>85725</xdr:rowOff>
    </xdr:to>
    <xdr:graphicFrame macro="">
      <xdr:nvGraphicFramePr>
        <xdr:cNvPr id="6100" name="Gráfico 2">
          <a:extLst>
            <a:ext uri="{FF2B5EF4-FFF2-40B4-BE49-F238E27FC236}">
              <a16:creationId xmlns:a16="http://schemas.microsoft.com/office/drawing/2014/main" id="{FC982B44-03FF-44EB-9291-C9879F172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25</xdr:row>
      <xdr:rowOff>142875</xdr:rowOff>
    </xdr:from>
    <xdr:to>
      <xdr:col>24</xdr:col>
      <xdr:colOff>114300</xdr:colOff>
      <xdr:row>42</xdr:row>
      <xdr:rowOff>142875</xdr:rowOff>
    </xdr:to>
    <xdr:graphicFrame macro="">
      <xdr:nvGraphicFramePr>
        <xdr:cNvPr id="6101" name="Gráfico 3">
          <a:extLst>
            <a:ext uri="{FF2B5EF4-FFF2-40B4-BE49-F238E27FC236}">
              <a16:creationId xmlns:a16="http://schemas.microsoft.com/office/drawing/2014/main" id="{4C9712D0-03A0-4B28-A298-2A7A76F40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742950</xdr:colOff>
      <xdr:row>46</xdr:row>
      <xdr:rowOff>114300</xdr:rowOff>
    </xdr:from>
    <xdr:to>
      <xdr:col>24</xdr:col>
      <xdr:colOff>133350</xdr:colOff>
      <xdr:row>63</xdr:row>
      <xdr:rowOff>104775</xdr:rowOff>
    </xdr:to>
    <xdr:graphicFrame macro="">
      <xdr:nvGraphicFramePr>
        <xdr:cNvPr id="6102" name="Gráfico 4">
          <a:extLst>
            <a:ext uri="{FF2B5EF4-FFF2-40B4-BE49-F238E27FC236}">
              <a16:creationId xmlns:a16="http://schemas.microsoft.com/office/drawing/2014/main" id="{51421BBC-1988-4646-A8BC-DDCDF1A1B6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695325</xdr:colOff>
      <xdr:row>26</xdr:row>
      <xdr:rowOff>114300</xdr:rowOff>
    </xdr:from>
    <xdr:to>
      <xdr:col>33</xdr:col>
      <xdr:colOff>933450</xdr:colOff>
      <xdr:row>45</xdr:row>
      <xdr:rowOff>19050</xdr:rowOff>
    </xdr:to>
    <xdr:graphicFrame macro="">
      <xdr:nvGraphicFramePr>
        <xdr:cNvPr id="6103" name="Gráfico 5">
          <a:extLst>
            <a:ext uri="{FF2B5EF4-FFF2-40B4-BE49-F238E27FC236}">
              <a16:creationId xmlns:a16="http://schemas.microsoft.com/office/drawing/2014/main" id="{635C2985-F629-4FE1-BE6D-40F87E89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22</xdr:row>
      <xdr:rowOff>152400</xdr:rowOff>
    </xdr:from>
    <xdr:to>
      <xdr:col>9</xdr:col>
      <xdr:colOff>142875</xdr:colOff>
      <xdr:row>41</xdr:row>
      <xdr:rowOff>95250</xdr:rowOff>
    </xdr:to>
    <xdr:graphicFrame macro="">
      <xdr:nvGraphicFramePr>
        <xdr:cNvPr id="6104" name="Gráfico 6">
          <a:extLst>
            <a:ext uri="{FF2B5EF4-FFF2-40B4-BE49-F238E27FC236}">
              <a16:creationId xmlns:a16="http://schemas.microsoft.com/office/drawing/2014/main" id="{24AA0BB7-3DD4-40E9-9D0A-A0B459FCB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695325</xdr:colOff>
      <xdr:row>4</xdr:row>
      <xdr:rowOff>47625</xdr:rowOff>
    </xdr:from>
    <xdr:to>
      <xdr:col>31</xdr:col>
      <xdr:colOff>838200</xdr:colOff>
      <xdr:row>20</xdr:row>
      <xdr:rowOff>152400</xdr:rowOff>
    </xdr:to>
    <xdr:graphicFrame macro="">
      <xdr:nvGraphicFramePr>
        <xdr:cNvPr id="6961" name="Gráfico 1">
          <a:extLst>
            <a:ext uri="{FF2B5EF4-FFF2-40B4-BE49-F238E27FC236}">
              <a16:creationId xmlns:a16="http://schemas.microsoft.com/office/drawing/2014/main" id="{65E185D8-5B78-42B2-B9D1-E35AC5D79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314325</xdr:colOff>
      <xdr:row>5</xdr:row>
      <xdr:rowOff>47625</xdr:rowOff>
    </xdr:from>
    <xdr:to>
      <xdr:col>22</xdr:col>
      <xdr:colOff>352425</xdr:colOff>
      <xdr:row>22</xdr:row>
      <xdr:rowOff>66675</xdr:rowOff>
    </xdr:to>
    <xdr:graphicFrame macro="">
      <xdr:nvGraphicFramePr>
        <xdr:cNvPr id="6962" name="Gráfico 2">
          <a:extLst>
            <a:ext uri="{FF2B5EF4-FFF2-40B4-BE49-F238E27FC236}">
              <a16:creationId xmlns:a16="http://schemas.microsoft.com/office/drawing/2014/main" id="{D93F82AB-80AE-45B0-8B76-A7CDA87BC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266700</xdr:colOff>
      <xdr:row>25</xdr:row>
      <xdr:rowOff>28575</xdr:rowOff>
    </xdr:from>
    <xdr:to>
      <xdr:col>22</xdr:col>
      <xdr:colOff>381000</xdr:colOff>
      <xdr:row>42</xdr:row>
      <xdr:rowOff>28575</xdr:rowOff>
    </xdr:to>
    <xdr:graphicFrame macro="">
      <xdr:nvGraphicFramePr>
        <xdr:cNvPr id="6963" name="Gráfico 3">
          <a:extLst>
            <a:ext uri="{FF2B5EF4-FFF2-40B4-BE49-F238E27FC236}">
              <a16:creationId xmlns:a16="http://schemas.microsoft.com/office/drawing/2014/main" id="{EAB165EB-D72F-4B45-B8C6-A999CBD0A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219075</xdr:colOff>
      <xdr:row>45</xdr:row>
      <xdr:rowOff>66675</xdr:rowOff>
    </xdr:from>
    <xdr:to>
      <xdr:col>22</xdr:col>
      <xdr:colOff>371475</xdr:colOff>
      <xdr:row>62</xdr:row>
      <xdr:rowOff>57150</xdr:rowOff>
    </xdr:to>
    <xdr:graphicFrame macro="">
      <xdr:nvGraphicFramePr>
        <xdr:cNvPr id="6964" name="Gráfico 4">
          <a:extLst>
            <a:ext uri="{FF2B5EF4-FFF2-40B4-BE49-F238E27FC236}">
              <a16:creationId xmlns:a16="http://schemas.microsoft.com/office/drawing/2014/main" id="{81AD7D22-3674-4EE1-B0ED-F1390DEAE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695325</xdr:colOff>
      <xdr:row>26</xdr:row>
      <xdr:rowOff>114300</xdr:rowOff>
    </xdr:from>
    <xdr:to>
      <xdr:col>31</xdr:col>
      <xdr:colOff>933450</xdr:colOff>
      <xdr:row>45</xdr:row>
      <xdr:rowOff>19050</xdr:rowOff>
    </xdr:to>
    <xdr:graphicFrame macro="">
      <xdr:nvGraphicFramePr>
        <xdr:cNvPr id="6965" name="Gráfico 5">
          <a:extLst>
            <a:ext uri="{FF2B5EF4-FFF2-40B4-BE49-F238E27FC236}">
              <a16:creationId xmlns:a16="http://schemas.microsoft.com/office/drawing/2014/main" id="{B8C36A30-2C50-4877-8F0F-2C75677773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451"/>
  <sheetViews>
    <sheetView showGridLines="0" tabSelected="1" topLeftCell="A417" zoomScaleSheetLayoutView="75" workbookViewId="0">
      <pane xSplit="1" topLeftCell="AH1" activePane="topRight" state="frozen"/>
      <selection pane="topRight" activeCell="AT452" sqref="AT452"/>
    </sheetView>
  </sheetViews>
  <sheetFormatPr baseColWidth="10" defaultColWidth="9.1796875" defaultRowHeight="12.5" x14ac:dyDescent="0.25"/>
  <cols>
    <col min="1" max="1" width="16" customWidth="1"/>
    <col min="2" max="2" width="11.453125" customWidth="1"/>
    <col min="3" max="3" width="9.81640625" customWidth="1"/>
    <col min="4" max="4" width="16.1796875" customWidth="1"/>
    <col min="5" max="5" width="13.1796875" customWidth="1"/>
    <col min="6" max="6" width="7.26953125" customWidth="1"/>
    <col min="7" max="7" width="12.7265625" customWidth="1"/>
    <col min="8" max="8" width="12.453125" customWidth="1"/>
    <col min="9" max="9" width="7.7265625" customWidth="1"/>
    <col min="10" max="10" width="13.453125" customWidth="1"/>
    <col min="11" max="11" width="13.7265625" customWidth="1"/>
    <col min="12" max="12" width="7.7265625" customWidth="1"/>
    <col min="13" max="13" width="8.7265625" customWidth="1"/>
    <col min="14" max="14" width="10.26953125" bestFit="1" customWidth="1"/>
    <col min="15" max="15" width="9.26953125" customWidth="1"/>
    <col min="16" max="16" width="18.54296875" bestFit="1" customWidth="1"/>
    <col min="17" max="18" width="11.453125" customWidth="1"/>
    <col min="19" max="19" width="16" bestFit="1" customWidth="1"/>
    <col min="20" max="20" width="15.453125" bestFit="1" customWidth="1"/>
    <col min="21" max="26" width="11.453125" customWidth="1"/>
    <col min="27" max="27" width="14.453125" bestFit="1" customWidth="1"/>
    <col min="28" max="28" width="11.453125" customWidth="1"/>
    <col min="29" max="43" width="10.7265625" customWidth="1"/>
    <col min="44" max="44" width="11.453125" customWidth="1"/>
    <col min="45" max="45" width="15" customWidth="1"/>
    <col min="46" max="46" width="13.1796875" customWidth="1"/>
    <col min="47" max="47" width="13.26953125" customWidth="1"/>
    <col min="48" max="49" width="13.453125" customWidth="1"/>
    <col min="50" max="256" width="11.453125" customWidth="1"/>
  </cols>
  <sheetData>
    <row r="1" spans="1:52" ht="20" x14ac:dyDescent="0.4">
      <c r="A1" s="1" t="s">
        <v>0</v>
      </c>
      <c r="D1" s="113" t="s">
        <v>1</v>
      </c>
      <c r="E1" s="114">
        <v>10296</v>
      </c>
      <c r="F1" s="113" t="s">
        <v>2</v>
      </c>
      <c r="G1" s="114">
        <v>230</v>
      </c>
      <c r="H1" s="113" t="s">
        <v>3</v>
      </c>
      <c r="I1" s="114">
        <v>273</v>
      </c>
      <c r="K1" s="203" t="s">
        <v>4</v>
      </c>
      <c r="O1" s="203" t="s">
        <v>5</v>
      </c>
    </row>
    <row r="2" spans="1:52" ht="13" thickBot="1" x14ac:dyDescent="0.3">
      <c r="D2" s="115"/>
      <c r="E2" s="116" t="s">
        <v>6</v>
      </c>
      <c r="F2" s="116" t="s">
        <v>2</v>
      </c>
      <c r="G2" s="117">
        <v>2378</v>
      </c>
      <c r="H2" s="116" t="s">
        <v>3</v>
      </c>
      <c r="I2" s="117">
        <v>2811</v>
      </c>
    </row>
    <row r="3" spans="1:52" ht="13" thickTop="1" x14ac:dyDescent="0.25">
      <c r="A3" s="121" t="s">
        <v>7</v>
      </c>
      <c r="B3" s="122" t="s">
        <v>8</v>
      </c>
      <c r="C3" s="122" t="s">
        <v>9</v>
      </c>
      <c r="D3" s="122" t="s">
        <v>10</v>
      </c>
      <c r="E3" s="122" t="s">
        <v>11</v>
      </c>
      <c r="F3" s="123" t="s">
        <v>2</v>
      </c>
      <c r="G3" s="122" t="s">
        <v>12</v>
      </c>
      <c r="H3" s="122" t="s">
        <v>13</v>
      </c>
      <c r="I3" s="123" t="s">
        <v>14</v>
      </c>
      <c r="J3" s="122" t="s">
        <v>15</v>
      </c>
      <c r="K3" s="122" t="s">
        <v>16</v>
      </c>
      <c r="L3" s="123" t="s">
        <v>17</v>
      </c>
      <c r="M3" s="122" t="s">
        <v>18</v>
      </c>
      <c r="N3" s="123" t="s">
        <v>19</v>
      </c>
      <c r="O3" s="207" t="s">
        <v>20</v>
      </c>
      <c r="P3" s="208"/>
      <c r="AA3" s="4" t="s">
        <v>21</v>
      </c>
      <c r="AB3" s="4" t="s">
        <v>22</v>
      </c>
      <c r="AZ3" s="130" t="s">
        <v>23</v>
      </c>
    </row>
    <row r="4" spans="1:52" ht="13" thickBot="1" x14ac:dyDescent="0.3">
      <c r="A4" s="124" t="s">
        <v>24</v>
      </c>
      <c r="B4" s="125" t="s">
        <v>25</v>
      </c>
      <c r="C4" s="126" t="s">
        <v>26</v>
      </c>
      <c r="D4" s="127" t="s">
        <v>27</v>
      </c>
      <c r="E4" s="127" t="s">
        <v>27</v>
      </c>
      <c r="F4" s="128" t="s">
        <v>28</v>
      </c>
      <c r="G4" s="127" t="s">
        <v>27</v>
      </c>
      <c r="H4" s="127" t="s">
        <v>27</v>
      </c>
      <c r="I4" s="128" t="s">
        <v>28</v>
      </c>
      <c r="J4" s="127" t="s">
        <v>27</v>
      </c>
      <c r="K4" s="127" t="s">
        <v>27</v>
      </c>
      <c r="L4" s="128" t="s">
        <v>28</v>
      </c>
      <c r="M4" s="125" t="s">
        <v>29</v>
      </c>
      <c r="N4" s="128" t="s">
        <v>30</v>
      </c>
      <c r="O4" s="125" t="s">
        <v>31</v>
      </c>
      <c r="P4" s="129" t="s">
        <v>32</v>
      </c>
      <c r="AA4" s="8" t="s">
        <v>33</v>
      </c>
      <c r="AB4" s="7" t="s">
        <v>34</v>
      </c>
      <c r="AZ4" s="199" t="s">
        <v>35</v>
      </c>
    </row>
    <row r="5" spans="1:52" x14ac:dyDescent="0.25">
      <c r="A5" s="118" t="s">
        <v>36</v>
      </c>
      <c r="B5" s="119"/>
      <c r="C5" s="119"/>
      <c r="D5" s="119"/>
      <c r="E5" s="120"/>
      <c r="F5" s="119"/>
      <c r="G5" s="119"/>
      <c r="H5" s="120"/>
      <c r="I5" s="119"/>
      <c r="J5" s="119"/>
      <c r="K5" s="120"/>
      <c r="L5" s="119"/>
      <c r="M5" s="95"/>
      <c r="N5" s="95"/>
      <c r="O5" s="119"/>
      <c r="P5" s="119"/>
      <c r="AA5" s="10"/>
      <c r="AB5" s="11"/>
      <c r="AZ5" s="200">
        <f>(0.8*C5*G5)/60</f>
        <v>0</v>
      </c>
    </row>
    <row r="6" spans="1:52" x14ac:dyDescent="0.25">
      <c r="A6" s="9" t="s">
        <v>37</v>
      </c>
      <c r="B6" s="10"/>
      <c r="C6" s="10"/>
      <c r="D6" s="10"/>
      <c r="E6" s="21"/>
      <c r="F6" s="10"/>
      <c r="G6" s="10"/>
      <c r="H6" s="21"/>
      <c r="I6" s="10"/>
      <c r="J6" s="10"/>
      <c r="K6" s="21"/>
      <c r="L6" s="10"/>
      <c r="M6" s="11"/>
      <c r="N6" s="11"/>
      <c r="O6" s="10"/>
      <c r="P6" s="10"/>
      <c r="AA6" s="10"/>
      <c r="AB6" s="11"/>
      <c r="AZ6" s="200">
        <f t="shared" ref="AZ6:AZ16" si="0">(0.8*C6*G6)/60</f>
        <v>0</v>
      </c>
    </row>
    <row r="7" spans="1:52" x14ac:dyDescent="0.25">
      <c r="A7" s="9" t="s">
        <v>38</v>
      </c>
      <c r="B7" s="10"/>
      <c r="C7" s="10"/>
      <c r="D7" s="10"/>
      <c r="E7" s="21"/>
      <c r="F7" s="10"/>
      <c r="G7" s="10"/>
      <c r="H7" s="21"/>
      <c r="I7" s="10"/>
      <c r="J7" s="10"/>
      <c r="K7" s="21"/>
      <c r="L7" s="10"/>
      <c r="M7" s="11"/>
      <c r="N7" s="11"/>
      <c r="O7" s="10"/>
      <c r="P7" s="10"/>
      <c r="AA7" s="10"/>
      <c r="AB7" s="11"/>
      <c r="AZ7" s="200">
        <f t="shared" si="0"/>
        <v>0</v>
      </c>
    </row>
    <row r="8" spans="1:52" x14ac:dyDescent="0.25">
      <c r="A8" s="9" t="s">
        <v>39</v>
      </c>
      <c r="B8" s="10">
        <v>205056</v>
      </c>
      <c r="C8" s="10">
        <v>6835.2</v>
      </c>
      <c r="D8" s="10"/>
      <c r="E8" s="21"/>
      <c r="F8" s="10"/>
      <c r="G8" s="10"/>
      <c r="H8" s="21"/>
      <c r="I8" s="10"/>
      <c r="J8" s="10"/>
      <c r="K8" s="21"/>
      <c r="L8" s="10"/>
      <c r="M8" s="11">
        <v>270</v>
      </c>
      <c r="N8" s="11">
        <v>18.600000000000001</v>
      </c>
      <c r="O8" s="10"/>
      <c r="P8" s="10"/>
      <c r="AA8" s="10">
        <v>99010</v>
      </c>
      <c r="AB8" s="28">
        <f t="shared" ref="AB8:AB16" si="1">AA8/B8</f>
        <v>0.48284371098626716</v>
      </c>
      <c r="AZ8" s="200">
        <f t="shared" si="0"/>
        <v>0</v>
      </c>
    </row>
    <row r="9" spans="1:52" x14ac:dyDescent="0.25">
      <c r="A9" s="9" t="s">
        <v>40</v>
      </c>
      <c r="B9" s="10">
        <v>267971</v>
      </c>
      <c r="C9" s="10">
        <v>8644.23</v>
      </c>
      <c r="D9" s="10"/>
      <c r="E9" s="22">
        <v>4</v>
      </c>
      <c r="F9" s="10"/>
      <c r="G9" s="10"/>
      <c r="H9" s="22">
        <v>9</v>
      </c>
      <c r="I9" s="10"/>
      <c r="J9" s="10"/>
      <c r="K9" s="22">
        <v>27</v>
      </c>
      <c r="L9" s="10"/>
      <c r="M9" s="11">
        <v>229.5</v>
      </c>
      <c r="N9" s="11">
        <v>18</v>
      </c>
      <c r="O9" s="10"/>
      <c r="P9" s="10"/>
      <c r="AA9" s="10">
        <v>108910</v>
      </c>
      <c r="AB9" s="28">
        <f t="shared" si="1"/>
        <v>0.40642457579364932</v>
      </c>
      <c r="AZ9" s="200">
        <f t="shared" si="0"/>
        <v>0</v>
      </c>
    </row>
    <row r="10" spans="1:52" x14ac:dyDescent="0.25">
      <c r="A10" s="9" t="s">
        <v>41</v>
      </c>
      <c r="B10" s="10">
        <v>184066</v>
      </c>
      <c r="C10" s="10">
        <v>6135.53</v>
      </c>
      <c r="D10" s="10">
        <v>230</v>
      </c>
      <c r="E10" s="21">
        <v>28</v>
      </c>
      <c r="F10" s="10">
        <v>87.83</v>
      </c>
      <c r="G10" s="10">
        <v>250</v>
      </c>
      <c r="H10" s="21">
        <v>11</v>
      </c>
      <c r="I10" s="10">
        <v>95.6</v>
      </c>
      <c r="J10" s="10">
        <v>380</v>
      </c>
      <c r="K10" s="21">
        <v>32</v>
      </c>
      <c r="L10" s="10">
        <v>91.58</v>
      </c>
      <c r="M10" s="11">
        <v>229.5</v>
      </c>
      <c r="N10" s="11">
        <v>18</v>
      </c>
      <c r="O10" s="10"/>
      <c r="P10" s="10"/>
      <c r="AA10" s="10">
        <v>100480</v>
      </c>
      <c r="AB10" s="28">
        <f t="shared" si="1"/>
        <v>0.54589114774048442</v>
      </c>
      <c r="AZ10" s="200">
        <f t="shared" si="0"/>
        <v>20451.766666666666</v>
      </c>
    </row>
    <row r="11" spans="1:52" x14ac:dyDescent="0.25">
      <c r="A11" s="9" t="s">
        <v>42</v>
      </c>
      <c r="B11" s="10">
        <v>254558</v>
      </c>
      <c r="C11" s="10">
        <v>8211.5499999999993</v>
      </c>
      <c r="D11" s="10">
        <v>187.5</v>
      </c>
      <c r="E11" s="21">
        <v>3.3</v>
      </c>
      <c r="F11" s="10">
        <v>97.8</v>
      </c>
      <c r="G11" s="10">
        <v>278</v>
      </c>
      <c r="H11" s="21">
        <v>10.8</v>
      </c>
      <c r="I11" s="10">
        <v>96.1</v>
      </c>
      <c r="J11" s="10">
        <v>380.5</v>
      </c>
      <c r="K11" s="21">
        <v>31.5</v>
      </c>
      <c r="L11" s="10">
        <v>91.6</v>
      </c>
      <c r="M11" s="11">
        <v>148.5</v>
      </c>
      <c r="N11" s="11">
        <v>18</v>
      </c>
      <c r="O11" s="10">
        <v>2</v>
      </c>
      <c r="P11" s="10">
        <v>25</v>
      </c>
      <c r="AA11" s="10">
        <v>104060</v>
      </c>
      <c r="AB11" s="28">
        <f t="shared" si="1"/>
        <v>0.40878699549807901</v>
      </c>
      <c r="AZ11" s="200">
        <f t="shared" si="0"/>
        <v>30437.478666666666</v>
      </c>
    </row>
    <row r="12" spans="1:52" x14ac:dyDescent="0.25">
      <c r="A12" s="9" t="s">
        <v>43</v>
      </c>
      <c r="B12" s="10">
        <v>235974</v>
      </c>
      <c r="C12" s="10">
        <v>7612.06</v>
      </c>
      <c r="D12" s="10">
        <v>191.3</v>
      </c>
      <c r="E12" s="21">
        <v>8</v>
      </c>
      <c r="F12" s="10">
        <v>95.5</v>
      </c>
      <c r="G12" s="10">
        <v>221.8</v>
      </c>
      <c r="H12" s="21">
        <v>7.6</v>
      </c>
      <c r="I12" s="10">
        <v>96</v>
      </c>
      <c r="J12" s="10">
        <v>389</v>
      </c>
      <c r="K12" s="21">
        <v>33.299999999999997</v>
      </c>
      <c r="L12" s="10">
        <v>90.1</v>
      </c>
      <c r="M12" s="11">
        <v>175.5</v>
      </c>
      <c r="N12" s="11">
        <v>19</v>
      </c>
      <c r="O12" s="10">
        <v>3</v>
      </c>
      <c r="P12" s="10">
        <v>20</v>
      </c>
      <c r="AA12" s="10">
        <v>108530</v>
      </c>
      <c r="AB12" s="28">
        <f t="shared" si="1"/>
        <v>0.4599235508996754</v>
      </c>
      <c r="AZ12" s="200">
        <f t="shared" si="0"/>
        <v>22511.398773333338</v>
      </c>
    </row>
    <row r="13" spans="1:52" x14ac:dyDescent="0.25">
      <c r="A13" s="9" t="s">
        <v>44</v>
      </c>
      <c r="B13" s="10">
        <v>224953</v>
      </c>
      <c r="C13" s="10">
        <v>7757</v>
      </c>
      <c r="D13" s="10">
        <v>192.5</v>
      </c>
      <c r="E13" s="21">
        <v>13.3</v>
      </c>
      <c r="F13" s="10">
        <v>92.2</v>
      </c>
      <c r="G13" s="10">
        <v>218.8</v>
      </c>
      <c r="H13" s="21">
        <v>8.8000000000000007</v>
      </c>
      <c r="I13" s="10">
        <v>95.9</v>
      </c>
      <c r="J13" s="10">
        <v>451</v>
      </c>
      <c r="K13" s="21">
        <v>37.5</v>
      </c>
      <c r="L13" s="10">
        <v>91.6</v>
      </c>
      <c r="M13" s="11">
        <v>90</v>
      </c>
      <c r="N13" s="11">
        <v>21.2</v>
      </c>
      <c r="O13" s="10"/>
      <c r="P13" s="10">
        <v>12</v>
      </c>
      <c r="AA13" s="10">
        <v>96970</v>
      </c>
      <c r="AB13" s="28">
        <f t="shared" si="1"/>
        <v>0.43106782305637176</v>
      </c>
      <c r="AZ13" s="200">
        <f t="shared" si="0"/>
        <v>22629.754666666671</v>
      </c>
    </row>
    <row r="14" spans="1:52" x14ac:dyDescent="0.25">
      <c r="A14" s="9" t="s">
        <v>45</v>
      </c>
      <c r="B14" s="10">
        <v>292397</v>
      </c>
      <c r="C14" s="10">
        <v>9137.41</v>
      </c>
      <c r="D14" s="10">
        <v>197.8</v>
      </c>
      <c r="E14" s="21">
        <v>26</v>
      </c>
      <c r="F14" s="10">
        <v>87.6</v>
      </c>
      <c r="G14" s="10">
        <v>280</v>
      </c>
      <c r="H14" s="21">
        <v>9</v>
      </c>
      <c r="I14" s="10">
        <v>96.7</v>
      </c>
      <c r="J14" s="10">
        <v>600.4</v>
      </c>
      <c r="K14" s="21">
        <v>44.5</v>
      </c>
      <c r="L14" s="10">
        <v>92.1</v>
      </c>
      <c r="M14" s="11">
        <v>79</v>
      </c>
      <c r="N14" s="11">
        <v>18.11</v>
      </c>
      <c r="O14" s="10">
        <v>3</v>
      </c>
      <c r="P14" s="10">
        <v>19</v>
      </c>
      <c r="AA14" s="10">
        <v>95190</v>
      </c>
      <c r="AB14" s="28">
        <f t="shared" si="1"/>
        <v>0.32555053574421078</v>
      </c>
      <c r="AZ14" s="200">
        <f t="shared" si="0"/>
        <v>34112.997333333333</v>
      </c>
    </row>
    <row r="15" spans="1:52" x14ac:dyDescent="0.25">
      <c r="A15" s="9" t="s">
        <v>46</v>
      </c>
      <c r="B15" s="10">
        <v>225574</v>
      </c>
      <c r="C15" s="10">
        <v>7276</v>
      </c>
      <c r="D15" s="10">
        <v>227.5</v>
      </c>
      <c r="E15" s="21">
        <v>23</v>
      </c>
      <c r="F15" s="10">
        <v>88.8</v>
      </c>
      <c r="G15" s="10">
        <v>327.5</v>
      </c>
      <c r="H15" s="21">
        <v>16.5</v>
      </c>
      <c r="I15" s="10">
        <v>94.6</v>
      </c>
      <c r="J15" s="10">
        <v>645</v>
      </c>
      <c r="K15" s="21">
        <v>57.6</v>
      </c>
      <c r="L15" s="10">
        <v>89.5</v>
      </c>
      <c r="M15" s="11">
        <v>141</v>
      </c>
      <c r="N15" s="11">
        <v>25</v>
      </c>
      <c r="O15" s="10"/>
      <c r="P15" s="10">
        <v>17</v>
      </c>
      <c r="AA15" s="10">
        <v>102190</v>
      </c>
      <c r="AB15" s="28">
        <f t="shared" si="1"/>
        <v>0.45302206814615159</v>
      </c>
      <c r="AZ15" s="200">
        <f t="shared" si="0"/>
        <v>31771.866666666665</v>
      </c>
    </row>
    <row r="16" spans="1:52" ht="13" thickBot="1" x14ac:dyDescent="0.3">
      <c r="A16" s="9" t="s">
        <v>47</v>
      </c>
      <c r="B16" s="10">
        <v>244130</v>
      </c>
      <c r="C16" s="10">
        <v>7397.88</v>
      </c>
      <c r="D16" s="10">
        <v>195</v>
      </c>
      <c r="E16" s="21">
        <v>18.3</v>
      </c>
      <c r="F16" s="10">
        <v>90.6</v>
      </c>
      <c r="G16" s="10">
        <v>307.5</v>
      </c>
      <c r="H16" s="21">
        <v>18</v>
      </c>
      <c r="I16" s="10">
        <v>94.1</v>
      </c>
      <c r="J16" s="10">
        <v>670.5</v>
      </c>
      <c r="K16" s="21">
        <v>44.9</v>
      </c>
      <c r="L16" s="10">
        <v>93.2</v>
      </c>
      <c r="M16" s="11">
        <v>310</v>
      </c>
      <c r="N16" s="11">
        <v>18</v>
      </c>
      <c r="O16" s="10">
        <v>3</v>
      </c>
      <c r="P16" s="10">
        <v>15</v>
      </c>
      <c r="AA16" s="10">
        <v>121330</v>
      </c>
      <c r="AB16" s="28">
        <f t="shared" si="1"/>
        <v>0.4969893089747266</v>
      </c>
      <c r="AZ16" s="200">
        <f t="shared" si="0"/>
        <v>30331.308000000001</v>
      </c>
    </row>
    <row r="17" spans="1:52" ht="13" thickTop="1" x14ac:dyDescent="0.25">
      <c r="A17" s="12" t="s">
        <v>48</v>
      </c>
      <c r="B17" s="13">
        <f>SUM(B8:B16)</f>
        <v>2134679</v>
      </c>
      <c r="C17" s="13">
        <f t="shared" ref="C17:P17" si="2">SUM(C8:C16)</f>
        <v>69006.86</v>
      </c>
      <c r="D17" s="13">
        <f t="shared" si="2"/>
        <v>1421.6</v>
      </c>
      <c r="E17" s="13">
        <f>SUM(E8:E16)</f>
        <v>123.89999999999999</v>
      </c>
      <c r="F17" s="13">
        <f>SUM(F8:F16)</f>
        <v>640.32999999999993</v>
      </c>
      <c r="G17" s="13">
        <f>SUM(G8:G16)</f>
        <v>1883.6</v>
      </c>
      <c r="H17" s="13">
        <f>SUM(H8:H16)</f>
        <v>90.7</v>
      </c>
      <c r="I17" s="13">
        <f>SUM(I8:I16)</f>
        <v>669</v>
      </c>
      <c r="J17" s="13">
        <f t="shared" si="2"/>
        <v>3516.4</v>
      </c>
      <c r="K17" s="13">
        <f>SUM(K8:K16)</f>
        <v>308.3</v>
      </c>
      <c r="L17" s="13">
        <f>SUM(L8:L16)</f>
        <v>639.68000000000006</v>
      </c>
      <c r="M17" s="13">
        <f t="shared" si="2"/>
        <v>1673</v>
      </c>
      <c r="N17" s="13">
        <f t="shared" si="2"/>
        <v>173.91</v>
      </c>
      <c r="O17" s="13">
        <f t="shared" si="2"/>
        <v>11</v>
      </c>
      <c r="P17" s="13">
        <f t="shared" si="2"/>
        <v>108</v>
      </c>
      <c r="AA17" s="13">
        <f>SUM(AA8:AA16)</f>
        <v>936670</v>
      </c>
      <c r="AB17" s="13">
        <f>SUM(AB8:AB16)</f>
        <v>4.0104997168396164</v>
      </c>
      <c r="AZ17" s="201"/>
    </row>
    <row r="18" spans="1:52" ht="13" thickBot="1" x14ac:dyDescent="0.3">
      <c r="A18" s="14" t="s">
        <v>49</v>
      </c>
      <c r="B18" s="15">
        <f>AVERAGE(B8:B16)</f>
        <v>237186.55555555556</v>
      </c>
      <c r="C18" s="15">
        <f t="shared" ref="C18:M18" si="3">AVERAGE(C8:C16)</f>
        <v>7667.4288888888887</v>
      </c>
      <c r="D18" s="15">
        <f t="shared" si="3"/>
        <v>203.08571428571426</v>
      </c>
      <c r="E18" s="15">
        <f>AVERAGE(E8:E16)</f>
        <v>15.487499999999999</v>
      </c>
      <c r="F18" s="15">
        <f>AVERAGE(F8:F16)</f>
        <v>91.475714285714275</v>
      </c>
      <c r="G18" s="15">
        <f>AVERAGE(G8:G16)</f>
        <v>269.08571428571429</v>
      </c>
      <c r="H18" s="15">
        <f>AVERAGE(H8:H16)</f>
        <v>11.3375</v>
      </c>
      <c r="I18" s="15">
        <f>AVERAGE(I8:I16)</f>
        <v>95.571428571428569</v>
      </c>
      <c r="J18" s="15">
        <f t="shared" si="3"/>
        <v>502.34285714285716</v>
      </c>
      <c r="K18" s="15">
        <f>AVERAGE(K8:K16)</f>
        <v>38.537500000000001</v>
      </c>
      <c r="L18" s="15">
        <f>AVERAGE(L8:L16)</f>
        <v>91.382857142857148</v>
      </c>
      <c r="M18" s="15">
        <f t="shared" si="3"/>
        <v>185.88888888888889</v>
      </c>
      <c r="N18" s="15">
        <f>AVERAGE(N8:N16)</f>
        <v>19.323333333333334</v>
      </c>
      <c r="O18" s="15"/>
      <c r="P18" s="15"/>
      <c r="AA18" s="15">
        <f>AVERAGE(AA8:AA16)</f>
        <v>104074.44444444444</v>
      </c>
      <c r="AB18" s="29">
        <f>AVERAGE(AB8:AB16)</f>
        <v>0.44561107964884628</v>
      </c>
      <c r="AZ18" s="202">
        <f>AVERAGE(AZ5:AZ16)</f>
        <v>16020.547564444445</v>
      </c>
    </row>
    <row r="19" spans="1:52" ht="13" thickTop="1" x14ac:dyDescent="0.25"/>
    <row r="20" spans="1:52" ht="13" thickBot="1" x14ac:dyDescent="0.3"/>
    <row r="21" spans="1:52" ht="13" thickTop="1" x14ac:dyDescent="0.25">
      <c r="A21" s="2" t="s">
        <v>7</v>
      </c>
      <c r="B21" s="3" t="s">
        <v>8</v>
      </c>
      <c r="C21" s="3" t="s">
        <v>50</v>
      </c>
      <c r="D21" s="3" t="s">
        <v>10</v>
      </c>
      <c r="E21" s="3" t="s">
        <v>11</v>
      </c>
      <c r="F21" s="4" t="s">
        <v>2</v>
      </c>
      <c r="G21" s="3" t="s">
        <v>12</v>
      </c>
      <c r="H21" s="3" t="s">
        <v>13</v>
      </c>
      <c r="I21" s="4" t="s">
        <v>14</v>
      </c>
      <c r="J21" s="3" t="s">
        <v>15</v>
      </c>
      <c r="K21" s="3" t="s">
        <v>16</v>
      </c>
      <c r="L21" s="4" t="s">
        <v>17</v>
      </c>
      <c r="M21" s="3" t="s">
        <v>18</v>
      </c>
      <c r="N21" s="23" t="s">
        <v>19</v>
      </c>
      <c r="O21" s="204" t="s">
        <v>20</v>
      </c>
      <c r="P21" s="209"/>
      <c r="Q21" s="206"/>
      <c r="AA21" s="4" t="s">
        <v>21</v>
      </c>
      <c r="AB21" s="4" t="s">
        <v>22</v>
      </c>
      <c r="AZ21" s="130" t="s">
        <v>23</v>
      </c>
    </row>
    <row r="22" spans="1:52" ht="14" thickBot="1" x14ac:dyDescent="0.3">
      <c r="A22" s="5" t="s">
        <v>51</v>
      </c>
      <c r="B22" s="6" t="s">
        <v>25</v>
      </c>
      <c r="C22" s="7" t="s">
        <v>26</v>
      </c>
      <c r="D22" s="5" t="s">
        <v>27</v>
      </c>
      <c r="E22" s="5" t="s">
        <v>27</v>
      </c>
      <c r="F22" s="8" t="s">
        <v>28</v>
      </c>
      <c r="G22" s="5" t="s">
        <v>27</v>
      </c>
      <c r="H22" s="5" t="s">
        <v>27</v>
      </c>
      <c r="I22" s="8" t="s">
        <v>28</v>
      </c>
      <c r="J22" s="5" t="s">
        <v>27</v>
      </c>
      <c r="K22" s="5" t="s">
        <v>27</v>
      </c>
      <c r="L22" s="8" t="s">
        <v>28</v>
      </c>
      <c r="M22" s="6" t="s">
        <v>29</v>
      </c>
      <c r="N22" s="8" t="s">
        <v>30</v>
      </c>
      <c r="O22" s="6" t="s">
        <v>31</v>
      </c>
      <c r="P22" s="6" t="s">
        <v>32</v>
      </c>
      <c r="Q22" s="6" t="s">
        <v>52</v>
      </c>
      <c r="AA22" s="8" t="s">
        <v>33</v>
      </c>
      <c r="AB22" s="7" t="s">
        <v>34</v>
      </c>
      <c r="AZ22" s="199" t="s">
        <v>35</v>
      </c>
    </row>
    <row r="23" spans="1:52" ht="13" thickTop="1" x14ac:dyDescent="0.25">
      <c r="A23" s="9" t="s">
        <v>36</v>
      </c>
      <c r="B23" s="10">
        <v>235435</v>
      </c>
      <c r="C23" s="10">
        <v>8118.45</v>
      </c>
      <c r="D23" s="10">
        <v>157.5</v>
      </c>
      <c r="E23" s="21">
        <v>4.5</v>
      </c>
      <c r="F23" s="10">
        <v>97</v>
      </c>
      <c r="G23" s="10">
        <v>345</v>
      </c>
      <c r="H23" s="21">
        <v>5.5</v>
      </c>
      <c r="I23" s="10">
        <v>98.4</v>
      </c>
      <c r="J23" s="10">
        <v>682.1</v>
      </c>
      <c r="K23" s="10">
        <v>101</v>
      </c>
      <c r="L23" s="10">
        <v>85.2</v>
      </c>
      <c r="M23" s="11">
        <v>240</v>
      </c>
      <c r="N23" s="11">
        <v>16.38</v>
      </c>
      <c r="O23" s="10">
        <v>1</v>
      </c>
      <c r="P23" s="10">
        <v>18</v>
      </c>
      <c r="Q23" s="24">
        <v>76</v>
      </c>
      <c r="AA23" s="10">
        <v>95560</v>
      </c>
      <c r="AB23" s="28">
        <f t="shared" ref="AB23:AB34" si="4">AA23/B23</f>
        <v>0.40588697517361477</v>
      </c>
      <c r="AZ23" s="200">
        <f>(0.8*C23*G23)/60</f>
        <v>37344.870000000003</v>
      </c>
    </row>
    <row r="24" spans="1:52" x14ac:dyDescent="0.25">
      <c r="A24" s="9" t="s">
        <v>37</v>
      </c>
      <c r="B24" s="10">
        <v>231866</v>
      </c>
      <c r="C24" s="10">
        <v>8280</v>
      </c>
      <c r="D24" s="10">
        <v>285</v>
      </c>
      <c r="E24" s="21">
        <v>3.5</v>
      </c>
      <c r="F24" s="10">
        <v>98.6</v>
      </c>
      <c r="G24" s="10">
        <v>305</v>
      </c>
      <c r="H24" s="21">
        <v>4.8</v>
      </c>
      <c r="I24" s="10">
        <v>98.5</v>
      </c>
      <c r="J24" s="10">
        <v>595.20000000000005</v>
      </c>
      <c r="K24" s="21">
        <v>48</v>
      </c>
      <c r="L24" s="10">
        <v>92</v>
      </c>
      <c r="M24" s="11">
        <v>280</v>
      </c>
      <c r="N24" s="11">
        <v>15</v>
      </c>
      <c r="O24" s="10">
        <v>8</v>
      </c>
      <c r="P24" s="10">
        <v>17</v>
      </c>
      <c r="Q24" s="25">
        <v>76</v>
      </c>
      <c r="AA24" s="10">
        <v>79370</v>
      </c>
      <c r="AB24" s="28">
        <f t="shared" si="4"/>
        <v>0.34230978237430237</v>
      </c>
      <c r="AZ24" s="200">
        <f t="shared" ref="AZ24:AZ34" si="5">(0.8*C24*G24)/60</f>
        <v>33672</v>
      </c>
    </row>
    <row r="25" spans="1:52" x14ac:dyDescent="0.25">
      <c r="A25" s="9" t="s">
        <v>38</v>
      </c>
      <c r="B25" s="10">
        <v>237120</v>
      </c>
      <c r="C25" s="10">
        <v>7649</v>
      </c>
      <c r="D25" s="10">
        <v>235</v>
      </c>
      <c r="E25" s="21">
        <v>4</v>
      </c>
      <c r="F25" s="10">
        <v>98.2</v>
      </c>
      <c r="G25" s="10">
        <v>312.5</v>
      </c>
      <c r="H25" s="21">
        <v>4.8</v>
      </c>
      <c r="I25" s="10">
        <v>98.5</v>
      </c>
      <c r="J25" s="10">
        <v>652</v>
      </c>
      <c r="K25" s="21">
        <v>48</v>
      </c>
      <c r="L25" s="10">
        <v>92.2</v>
      </c>
      <c r="M25" s="11">
        <v>150</v>
      </c>
      <c r="N25" s="11">
        <v>16.899999999999999</v>
      </c>
      <c r="O25" s="10">
        <v>5</v>
      </c>
      <c r="P25" s="10">
        <v>11</v>
      </c>
      <c r="Q25" s="25">
        <v>90</v>
      </c>
      <c r="AA25" s="10">
        <v>82960</v>
      </c>
      <c r="AB25" s="28">
        <f t="shared" si="4"/>
        <v>0.34986504723346828</v>
      </c>
      <c r="AZ25" s="200">
        <f t="shared" si="5"/>
        <v>31870.833333333336</v>
      </c>
    </row>
    <row r="26" spans="1:52" x14ac:dyDescent="0.25">
      <c r="A26" s="9" t="s">
        <v>39</v>
      </c>
      <c r="B26" s="10">
        <v>260528</v>
      </c>
      <c r="C26" s="10">
        <v>8141.5</v>
      </c>
      <c r="D26" s="10">
        <v>182.5</v>
      </c>
      <c r="E26" s="21">
        <v>11.5</v>
      </c>
      <c r="F26" s="10">
        <v>94</v>
      </c>
      <c r="G26" s="10">
        <v>283.8</v>
      </c>
      <c r="H26" s="21">
        <v>6.5</v>
      </c>
      <c r="I26" s="10">
        <v>97.7</v>
      </c>
      <c r="J26" s="10">
        <v>478.1</v>
      </c>
      <c r="K26" s="21">
        <v>38.4</v>
      </c>
      <c r="L26" s="10">
        <v>91.4</v>
      </c>
      <c r="M26" s="11">
        <v>210</v>
      </c>
      <c r="N26" s="11">
        <v>16.77</v>
      </c>
      <c r="O26" s="10">
        <v>5</v>
      </c>
      <c r="P26" s="10">
        <v>11</v>
      </c>
      <c r="Q26" s="25">
        <v>90</v>
      </c>
      <c r="AA26" s="10">
        <v>100980</v>
      </c>
      <c r="AB26" s="28">
        <f t="shared" si="4"/>
        <v>0.38759749431922863</v>
      </c>
      <c r="AZ26" s="200">
        <f t="shared" si="5"/>
        <v>30807.436000000005</v>
      </c>
    </row>
    <row r="27" spans="1:52" x14ac:dyDescent="0.25">
      <c r="A27" s="9" t="s">
        <v>40</v>
      </c>
      <c r="B27" s="10">
        <v>262330</v>
      </c>
      <c r="C27" s="10">
        <v>8462</v>
      </c>
      <c r="D27" s="10">
        <v>240</v>
      </c>
      <c r="E27" s="21">
        <v>5.5</v>
      </c>
      <c r="F27" s="10">
        <v>97.8</v>
      </c>
      <c r="G27" s="10">
        <v>240</v>
      </c>
      <c r="H27" s="21">
        <v>3.8</v>
      </c>
      <c r="I27" s="10">
        <v>98.4</v>
      </c>
      <c r="J27" s="10">
        <v>508.8</v>
      </c>
      <c r="K27" s="21">
        <v>57.6</v>
      </c>
      <c r="L27" s="10">
        <v>87.2</v>
      </c>
      <c r="M27" s="11">
        <v>210</v>
      </c>
      <c r="N27" s="11">
        <v>17.25</v>
      </c>
      <c r="O27" s="10">
        <v>2</v>
      </c>
      <c r="P27" s="10">
        <v>13</v>
      </c>
      <c r="Q27" s="25">
        <v>68</v>
      </c>
      <c r="AA27" s="10">
        <v>101300</v>
      </c>
      <c r="AB27" s="28">
        <f t="shared" si="4"/>
        <v>0.38615484313650744</v>
      </c>
      <c r="AZ27" s="200">
        <f t="shared" si="5"/>
        <v>27078.400000000001</v>
      </c>
    </row>
    <row r="28" spans="1:52" x14ac:dyDescent="0.25">
      <c r="A28" s="9" t="s">
        <v>41</v>
      </c>
      <c r="B28" s="10">
        <v>232865</v>
      </c>
      <c r="C28" s="10">
        <v>8029.83</v>
      </c>
      <c r="D28" s="10">
        <v>295</v>
      </c>
      <c r="E28" s="21">
        <v>11.9</v>
      </c>
      <c r="F28" s="10">
        <v>95.3</v>
      </c>
      <c r="G28" s="10">
        <v>325</v>
      </c>
      <c r="H28" s="21">
        <v>3.5</v>
      </c>
      <c r="I28" s="10">
        <v>98.9</v>
      </c>
      <c r="J28" s="10">
        <v>561.4</v>
      </c>
      <c r="K28" s="21">
        <v>52.8</v>
      </c>
      <c r="L28" s="10">
        <v>90.7</v>
      </c>
      <c r="M28" s="11">
        <v>180</v>
      </c>
      <c r="N28" s="11">
        <v>17.100000000000001</v>
      </c>
      <c r="O28" s="10">
        <v>2</v>
      </c>
      <c r="P28" s="10">
        <v>13</v>
      </c>
      <c r="Q28" s="25">
        <v>98</v>
      </c>
      <c r="AA28" s="10">
        <v>93390</v>
      </c>
      <c r="AB28" s="28">
        <f t="shared" si="4"/>
        <v>0.40104781740493417</v>
      </c>
      <c r="AZ28" s="200">
        <f t="shared" si="5"/>
        <v>34795.93</v>
      </c>
    </row>
    <row r="29" spans="1:52" x14ac:dyDescent="0.25">
      <c r="A29" s="9" t="s">
        <v>42</v>
      </c>
      <c r="B29" s="10">
        <v>260762</v>
      </c>
      <c r="C29" s="10">
        <v>8411.68</v>
      </c>
      <c r="D29" s="10">
        <v>197.5</v>
      </c>
      <c r="E29" s="21">
        <v>3</v>
      </c>
      <c r="F29" s="10">
        <v>98.1</v>
      </c>
      <c r="G29" s="10">
        <v>215</v>
      </c>
      <c r="H29" s="21">
        <v>4.8</v>
      </c>
      <c r="I29" s="10">
        <v>97.8</v>
      </c>
      <c r="J29" s="10">
        <v>470.6</v>
      </c>
      <c r="K29" s="21">
        <v>33.6</v>
      </c>
      <c r="L29" s="10">
        <v>92.9</v>
      </c>
      <c r="M29" s="11">
        <v>130</v>
      </c>
      <c r="N29" s="11">
        <v>17.399999999999999</v>
      </c>
      <c r="O29" s="10">
        <v>4</v>
      </c>
      <c r="P29" s="10">
        <v>11</v>
      </c>
      <c r="Q29" s="25">
        <v>53</v>
      </c>
      <c r="AA29" s="10">
        <v>103140</v>
      </c>
      <c r="AB29" s="28">
        <f t="shared" si="4"/>
        <v>0.39553309147805277</v>
      </c>
      <c r="AZ29" s="200">
        <f t="shared" si="5"/>
        <v>24113.48266666667</v>
      </c>
    </row>
    <row r="30" spans="1:52" x14ac:dyDescent="0.25">
      <c r="A30" s="9" t="s">
        <v>43</v>
      </c>
      <c r="B30" s="10">
        <v>242165</v>
      </c>
      <c r="C30" s="10">
        <v>7812</v>
      </c>
      <c r="D30" s="10">
        <v>167.5</v>
      </c>
      <c r="E30" s="21">
        <v>3.5</v>
      </c>
      <c r="F30" s="10">
        <v>97.7</v>
      </c>
      <c r="G30" s="10">
        <v>215</v>
      </c>
      <c r="H30" s="21">
        <v>5.5</v>
      </c>
      <c r="I30" s="10">
        <v>97.5</v>
      </c>
      <c r="J30" s="10">
        <v>441</v>
      </c>
      <c r="K30" s="21">
        <v>33.6</v>
      </c>
      <c r="L30" s="10">
        <v>92.3</v>
      </c>
      <c r="M30" s="11">
        <v>100</v>
      </c>
      <c r="N30" s="11">
        <v>18.3</v>
      </c>
      <c r="O30" s="10">
        <v>4</v>
      </c>
      <c r="P30" s="10">
        <v>11</v>
      </c>
      <c r="Q30" s="25">
        <v>53</v>
      </c>
      <c r="AA30" s="10">
        <v>73670</v>
      </c>
      <c r="AB30" s="28">
        <f t="shared" si="4"/>
        <v>0.30421406891995129</v>
      </c>
      <c r="AZ30" s="200">
        <f t="shared" si="5"/>
        <v>22394.400000000001</v>
      </c>
    </row>
    <row r="31" spans="1:52" x14ac:dyDescent="0.25">
      <c r="A31" s="9" t="s">
        <v>44</v>
      </c>
      <c r="B31" s="10">
        <v>239008</v>
      </c>
      <c r="C31" s="10">
        <v>7967</v>
      </c>
      <c r="D31" s="10">
        <v>150</v>
      </c>
      <c r="E31" s="21">
        <v>4</v>
      </c>
      <c r="F31" s="10">
        <v>97.3</v>
      </c>
      <c r="G31" s="10">
        <v>260</v>
      </c>
      <c r="H31" s="21">
        <v>6</v>
      </c>
      <c r="I31" s="10">
        <v>97.7</v>
      </c>
      <c r="J31" s="10">
        <v>307</v>
      </c>
      <c r="K31" s="21">
        <v>19.2</v>
      </c>
      <c r="L31" s="10">
        <v>93.8</v>
      </c>
      <c r="M31" s="11">
        <v>180</v>
      </c>
      <c r="N31" s="11">
        <v>16.899999999999999</v>
      </c>
      <c r="O31" s="10" t="s">
        <v>53</v>
      </c>
      <c r="P31" s="10" t="s">
        <v>53</v>
      </c>
      <c r="Q31" s="25" t="s">
        <v>53</v>
      </c>
      <c r="AA31" s="10" t="s">
        <v>53</v>
      </c>
      <c r="AB31" s="28" t="e">
        <f t="shared" si="4"/>
        <v>#VALUE!</v>
      </c>
      <c r="AZ31" s="200">
        <f t="shared" si="5"/>
        <v>27618.933333333334</v>
      </c>
    </row>
    <row r="32" spans="1:52" x14ac:dyDescent="0.25">
      <c r="A32" s="9" t="s">
        <v>45</v>
      </c>
      <c r="B32" s="10">
        <v>258790</v>
      </c>
      <c r="C32" s="10">
        <v>8348</v>
      </c>
      <c r="D32" s="10">
        <v>247.5</v>
      </c>
      <c r="E32" s="21">
        <v>2.5</v>
      </c>
      <c r="F32" s="10">
        <v>98.9</v>
      </c>
      <c r="G32" s="10">
        <v>335</v>
      </c>
      <c r="H32" s="21">
        <v>3.8</v>
      </c>
      <c r="I32" s="10">
        <v>98.7</v>
      </c>
      <c r="J32" s="10">
        <v>499.2</v>
      </c>
      <c r="K32" s="21">
        <v>43.2</v>
      </c>
      <c r="L32" s="10">
        <v>89.2</v>
      </c>
      <c r="M32" s="11">
        <v>200</v>
      </c>
      <c r="N32" s="11">
        <v>17.149999999999999</v>
      </c>
      <c r="O32" s="10">
        <v>1</v>
      </c>
      <c r="P32" s="10">
        <v>7</v>
      </c>
      <c r="Q32" s="25">
        <v>32</v>
      </c>
      <c r="AA32" s="10" t="s">
        <v>53</v>
      </c>
      <c r="AB32" s="28" t="e">
        <f t="shared" si="4"/>
        <v>#VALUE!</v>
      </c>
      <c r="AZ32" s="200">
        <f t="shared" si="5"/>
        <v>37287.73333333333</v>
      </c>
    </row>
    <row r="33" spans="1:52" x14ac:dyDescent="0.25">
      <c r="A33" s="9" t="s">
        <v>46</v>
      </c>
      <c r="B33" s="10">
        <v>230599</v>
      </c>
      <c r="C33" s="10">
        <v>7439</v>
      </c>
      <c r="D33" s="10">
        <v>317.5</v>
      </c>
      <c r="E33" s="21">
        <v>25</v>
      </c>
      <c r="F33" s="10">
        <v>92</v>
      </c>
      <c r="G33" s="10">
        <v>422.5</v>
      </c>
      <c r="H33" s="21">
        <v>13</v>
      </c>
      <c r="I33" s="10">
        <v>96</v>
      </c>
      <c r="J33" s="10">
        <v>671.8</v>
      </c>
      <c r="K33" s="21">
        <v>57.5</v>
      </c>
      <c r="L33" s="10">
        <v>91</v>
      </c>
      <c r="M33" s="11">
        <v>430</v>
      </c>
      <c r="N33" s="11">
        <v>14</v>
      </c>
      <c r="O33" s="10">
        <v>3</v>
      </c>
      <c r="P33" s="10">
        <v>8</v>
      </c>
      <c r="Q33" s="25">
        <v>44</v>
      </c>
      <c r="AA33" s="10" t="s">
        <v>53</v>
      </c>
      <c r="AB33" s="28" t="e">
        <f t="shared" si="4"/>
        <v>#VALUE!</v>
      </c>
      <c r="AZ33" s="200">
        <f t="shared" si="5"/>
        <v>41906.366666666676</v>
      </c>
    </row>
    <row r="34" spans="1:52" ht="13" thickBot="1" x14ac:dyDescent="0.3">
      <c r="A34" s="9" t="s">
        <v>47</v>
      </c>
      <c r="B34" s="10">
        <v>248494</v>
      </c>
      <c r="C34" s="10">
        <v>8016</v>
      </c>
      <c r="D34" s="10">
        <v>312.5</v>
      </c>
      <c r="E34" s="21">
        <v>18.5</v>
      </c>
      <c r="F34" s="10">
        <v>94</v>
      </c>
      <c r="G34" s="10">
        <v>375</v>
      </c>
      <c r="H34" s="21">
        <v>7.5</v>
      </c>
      <c r="I34" s="10">
        <v>98</v>
      </c>
      <c r="J34" s="10">
        <v>854.1</v>
      </c>
      <c r="K34" s="21">
        <v>65.2</v>
      </c>
      <c r="L34" s="10">
        <v>92</v>
      </c>
      <c r="M34" s="11">
        <v>340</v>
      </c>
      <c r="N34" s="11">
        <v>14</v>
      </c>
      <c r="O34" s="10">
        <v>5</v>
      </c>
      <c r="P34" s="10">
        <v>9</v>
      </c>
      <c r="Q34" s="26">
        <v>86</v>
      </c>
      <c r="AA34" s="10" t="s">
        <v>53</v>
      </c>
      <c r="AB34" s="28" t="e">
        <f t="shared" si="4"/>
        <v>#VALUE!</v>
      </c>
      <c r="AZ34" s="200">
        <f t="shared" si="5"/>
        <v>40080</v>
      </c>
    </row>
    <row r="35" spans="1:52" ht="13" thickTop="1" x14ac:dyDescent="0.25">
      <c r="A35" s="12" t="s">
        <v>54</v>
      </c>
      <c r="B35" s="13">
        <f>SUM(B23:B34)</f>
        <v>2939962</v>
      </c>
      <c r="C35" s="13">
        <f t="shared" ref="C35:Q35" si="6">SUM(C23:C34)</f>
        <v>96674.459999999992</v>
      </c>
      <c r="D35" s="13">
        <f t="shared" si="6"/>
        <v>2787.5</v>
      </c>
      <c r="E35" s="13">
        <f>SUM(E23:E34)</f>
        <v>97.4</v>
      </c>
      <c r="F35" s="13">
        <f>SUM(F23:F34)</f>
        <v>1158.9000000000001</v>
      </c>
      <c r="G35" s="13">
        <f>SUM(G23:G34)</f>
        <v>3633.8</v>
      </c>
      <c r="H35" s="13">
        <f>SUM(H23:H34)</f>
        <v>69.5</v>
      </c>
      <c r="I35" s="13">
        <f>SUM(I23:I34)</f>
        <v>1176.0999999999999</v>
      </c>
      <c r="J35" s="13">
        <f t="shared" si="6"/>
        <v>6721.3000000000011</v>
      </c>
      <c r="K35" s="13">
        <f>SUM(K23:K34)</f>
        <v>598.10000000000014</v>
      </c>
      <c r="L35" s="13">
        <f>SUM(L23:L34)</f>
        <v>1089.8999999999999</v>
      </c>
      <c r="M35" s="13">
        <f t="shared" si="6"/>
        <v>2650</v>
      </c>
      <c r="N35" s="13">
        <f t="shared" si="6"/>
        <v>197.15000000000003</v>
      </c>
      <c r="O35" s="13">
        <f t="shared" si="6"/>
        <v>40</v>
      </c>
      <c r="P35" s="13">
        <f t="shared" si="6"/>
        <v>129</v>
      </c>
      <c r="Q35" s="13">
        <f t="shared" si="6"/>
        <v>766</v>
      </c>
      <c r="AA35" s="13">
        <f>SUM(AA23:AA34)</f>
        <v>730370</v>
      </c>
      <c r="AB35" s="13" t="e">
        <f>SUM(AB23:AB34)</f>
        <v>#VALUE!</v>
      </c>
      <c r="AZ35" s="201"/>
    </row>
    <row r="36" spans="1:52" ht="13" thickBot="1" x14ac:dyDescent="0.3">
      <c r="A36" s="14" t="s">
        <v>55</v>
      </c>
      <c r="B36" s="15">
        <f>AVERAGE(B23:B34)</f>
        <v>244996.83333333334</v>
      </c>
      <c r="C36" s="15">
        <f t="shared" ref="C36:N36" si="7">AVERAGE(C23:C34)</f>
        <v>8056.204999999999</v>
      </c>
      <c r="D36" s="15">
        <f t="shared" si="7"/>
        <v>232.29166666666666</v>
      </c>
      <c r="E36" s="15">
        <f>AVERAGE(E23:E34)</f>
        <v>8.1166666666666671</v>
      </c>
      <c r="F36" s="15">
        <f>AVERAGE(F23:F34)</f>
        <v>96.575000000000003</v>
      </c>
      <c r="G36" s="15">
        <f>AVERAGE(G23:G34)</f>
        <v>302.81666666666666</v>
      </c>
      <c r="H36" s="15">
        <f>AVERAGE(H23:H34)</f>
        <v>5.791666666666667</v>
      </c>
      <c r="I36" s="15">
        <f>AVERAGE(I23:I34)</f>
        <v>98.008333333333326</v>
      </c>
      <c r="J36" s="15">
        <f t="shared" si="7"/>
        <v>560.10833333333346</v>
      </c>
      <c r="K36" s="15">
        <f>AVERAGE(K23:K34)</f>
        <v>49.841666666666676</v>
      </c>
      <c r="L36" s="15">
        <f>AVERAGE(L23:L34)</f>
        <v>90.824999999999989</v>
      </c>
      <c r="M36" s="15">
        <f t="shared" si="7"/>
        <v>220.83333333333334</v>
      </c>
      <c r="N36" s="15">
        <f t="shared" si="7"/>
        <v>16.429166666666671</v>
      </c>
      <c r="O36" s="15"/>
      <c r="P36" s="15"/>
      <c r="Q36" s="27"/>
      <c r="AA36" s="15">
        <f>AVERAGE(AA23:AA34)</f>
        <v>91296.25</v>
      </c>
      <c r="AB36" s="15" t="e">
        <f>AVERAGE(AB23:AB34)</f>
        <v>#VALUE!</v>
      </c>
      <c r="AZ36" s="202">
        <f>AVERAGE(AZ23:AZ34)</f>
        <v>32414.198777777783</v>
      </c>
    </row>
    <row r="37" spans="1:52" ht="13" thickTop="1" x14ac:dyDescent="0.25"/>
    <row r="38" spans="1:52" ht="13" thickBot="1" x14ac:dyDescent="0.3"/>
    <row r="39" spans="1:52" ht="13" thickTop="1" x14ac:dyDescent="0.25">
      <c r="A39" s="2" t="s">
        <v>7</v>
      </c>
      <c r="B39" s="3" t="s">
        <v>8</v>
      </c>
      <c r="C39" s="3" t="s">
        <v>56</v>
      </c>
      <c r="D39" s="3" t="s">
        <v>10</v>
      </c>
      <c r="E39" s="3" t="s">
        <v>11</v>
      </c>
      <c r="F39" s="4" t="s">
        <v>2</v>
      </c>
      <c r="G39" s="3" t="s">
        <v>12</v>
      </c>
      <c r="H39" s="3" t="s">
        <v>13</v>
      </c>
      <c r="I39" s="4" t="s">
        <v>14</v>
      </c>
      <c r="J39" s="3" t="s">
        <v>15</v>
      </c>
      <c r="K39" s="3" t="s">
        <v>16</v>
      </c>
      <c r="L39" s="4" t="s">
        <v>17</v>
      </c>
      <c r="M39" s="3" t="s">
        <v>18</v>
      </c>
      <c r="N39" s="4" t="s">
        <v>19</v>
      </c>
      <c r="O39" s="204" t="s">
        <v>20</v>
      </c>
      <c r="P39" s="206"/>
      <c r="AA39" s="4" t="s">
        <v>21</v>
      </c>
      <c r="AB39" s="4" t="s">
        <v>22</v>
      </c>
      <c r="AZ39" s="130" t="s">
        <v>23</v>
      </c>
    </row>
    <row r="40" spans="1:52" ht="14" thickBot="1" x14ac:dyDescent="0.3">
      <c r="A40" s="5" t="s">
        <v>57</v>
      </c>
      <c r="B40" s="6" t="s">
        <v>25</v>
      </c>
      <c r="C40" s="7" t="s">
        <v>26</v>
      </c>
      <c r="D40" s="5" t="s">
        <v>27</v>
      </c>
      <c r="E40" s="5" t="s">
        <v>27</v>
      </c>
      <c r="F40" s="8" t="s">
        <v>28</v>
      </c>
      <c r="G40" s="5" t="s">
        <v>27</v>
      </c>
      <c r="H40" s="5" t="s">
        <v>27</v>
      </c>
      <c r="I40" s="8" t="s">
        <v>28</v>
      </c>
      <c r="J40" s="5" t="s">
        <v>27</v>
      </c>
      <c r="K40" s="5" t="s">
        <v>27</v>
      </c>
      <c r="L40" s="8" t="s">
        <v>28</v>
      </c>
      <c r="M40" s="6" t="s">
        <v>29</v>
      </c>
      <c r="N40" s="8" t="s">
        <v>30</v>
      </c>
      <c r="O40" s="6" t="s">
        <v>31</v>
      </c>
      <c r="P40" s="6" t="s">
        <v>52</v>
      </c>
      <c r="AA40" s="8" t="s">
        <v>33</v>
      </c>
      <c r="AB40" s="7" t="s">
        <v>34</v>
      </c>
      <c r="AZ40" s="199" t="s">
        <v>35</v>
      </c>
    </row>
    <row r="41" spans="1:52" ht="13" thickTop="1" x14ac:dyDescent="0.25">
      <c r="A41" s="9" t="s">
        <v>36</v>
      </c>
      <c r="B41" s="10">
        <v>271573</v>
      </c>
      <c r="C41" s="10">
        <v>8760</v>
      </c>
      <c r="D41" s="10">
        <v>223</v>
      </c>
      <c r="E41" s="10">
        <v>19</v>
      </c>
      <c r="F41" s="10">
        <v>95</v>
      </c>
      <c r="G41" s="10">
        <v>293</v>
      </c>
      <c r="H41" s="10">
        <v>5</v>
      </c>
      <c r="I41" s="10">
        <v>98</v>
      </c>
      <c r="J41" s="10">
        <v>634</v>
      </c>
      <c r="K41" s="10">
        <v>48</v>
      </c>
      <c r="L41" s="10">
        <v>92</v>
      </c>
      <c r="M41" s="35">
        <v>480</v>
      </c>
      <c r="N41" s="11">
        <v>16</v>
      </c>
      <c r="O41" s="10">
        <v>3</v>
      </c>
      <c r="P41" s="43">
        <v>12.5</v>
      </c>
      <c r="AA41" s="10" t="s">
        <v>53</v>
      </c>
      <c r="AB41" s="11" t="e">
        <f t="shared" ref="AB41:AB52" si="8">AA41/B41</f>
        <v>#VALUE!</v>
      </c>
      <c r="AZ41" s="200">
        <f>(0.8*C41*G41)/60</f>
        <v>34222.400000000001</v>
      </c>
    </row>
    <row r="42" spans="1:52" x14ac:dyDescent="0.25">
      <c r="A42" s="9" t="s">
        <v>37</v>
      </c>
      <c r="B42" s="10">
        <v>202557</v>
      </c>
      <c r="C42" s="10">
        <v>7234</v>
      </c>
      <c r="D42" s="10">
        <v>375</v>
      </c>
      <c r="E42" s="10">
        <v>19</v>
      </c>
      <c r="F42" s="10">
        <v>95</v>
      </c>
      <c r="G42" s="10">
        <v>460</v>
      </c>
      <c r="H42" s="10">
        <v>11</v>
      </c>
      <c r="I42" s="10">
        <v>98</v>
      </c>
      <c r="J42" s="10">
        <v>797</v>
      </c>
      <c r="K42" s="10">
        <v>62</v>
      </c>
      <c r="L42" s="10">
        <v>92</v>
      </c>
      <c r="M42" s="35">
        <v>300</v>
      </c>
      <c r="N42" s="11">
        <v>17</v>
      </c>
      <c r="O42" s="10"/>
      <c r="P42" s="44"/>
      <c r="AA42" s="10" t="s">
        <v>53</v>
      </c>
      <c r="AB42" s="11" t="e">
        <f t="shared" si="8"/>
        <v>#VALUE!</v>
      </c>
      <c r="AZ42" s="200">
        <f t="shared" ref="AZ42:AZ52" si="9">(0.8*C42*G42)/60</f>
        <v>44368.53333333334</v>
      </c>
    </row>
    <row r="43" spans="1:52" x14ac:dyDescent="0.25">
      <c r="A43" s="9" t="s">
        <v>38</v>
      </c>
      <c r="B43" s="10">
        <v>240419</v>
      </c>
      <c r="C43" s="10">
        <v>7755</v>
      </c>
      <c r="D43" s="10">
        <v>345</v>
      </c>
      <c r="E43" s="10">
        <v>10</v>
      </c>
      <c r="F43" s="10">
        <v>97</v>
      </c>
      <c r="G43" s="10">
        <v>395</v>
      </c>
      <c r="H43" s="10">
        <v>7</v>
      </c>
      <c r="I43" s="10">
        <v>98</v>
      </c>
      <c r="J43" s="10">
        <v>691</v>
      </c>
      <c r="K43" s="10">
        <v>48</v>
      </c>
      <c r="L43" s="10">
        <v>92</v>
      </c>
      <c r="M43" s="35">
        <v>260</v>
      </c>
      <c r="N43" s="11">
        <v>19</v>
      </c>
      <c r="O43" s="10">
        <v>5</v>
      </c>
      <c r="P43" s="44">
        <v>29</v>
      </c>
      <c r="AA43" s="10" t="s">
        <v>53</v>
      </c>
      <c r="AB43" s="11" t="e">
        <f t="shared" si="8"/>
        <v>#VALUE!</v>
      </c>
      <c r="AZ43" s="200">
        <f t="shared" si="9"/>
        <v>40843</v>
      </c>
    </row>
    <row r="44" spans="1:52" x14ac:dyDescent="0.25">
      <c r="A44" s="9" t="s">
        <v>39</v>
      </c>
      <c r="B44" s="10">
        <v>267142</v>
      </c>
      <c r="C44" s="10">
        <v>8905</v>
      </c>
      <c r="D44" s="10">
        <v>330</v>
      </c>
      <c r="E44" s="10">
        <v>8</v>
      </c>
      <c r="F44" s="10">
        <v>97</v>
      </c>
      <c r="G44" s="10">
        <v>205</v>
      </c>
      <c r="H44" s="10">
        <v>4</v>
      </c>
      <c r="I44" s="10">
        <v>98</v>
      </c>
      <c r="J44" s="10">
        <v>547</v>
      </c>
      <c r="K44" s="10">
        <v>38</v>
      </c>
      <c r="L44" s="10">
        <v>94</v>
      </c>
      <c r="M44" s="35">
        <v>270</v>
      </c>
      <c r="N44" s="11">
        <v>19</v>
      </c>
      <c r="O44" s="10">
        <v>1</v>
      </c>
      <c r="P44" s="44">
        <v>8</v>
      </c>
      <c r="AA44" s="10" t="s">
        <v>53</v>
      </c>
      <c r="AB44" s="11" t="e">
        <f t="shared" si="8"/>
        <v>#VALUE!</v>
      </c>
      <c r="AZ44" s="200">
        <f t="shared" si="9"/>
        <v>24340.333333333332</v>
      </c>
    </row>
    <row r="45" spans="1:52" x14ac:dyDescent="0.25">
      <c r="A45" s="9" t="s">
        <v>40</v>
      </c>
      <c r="B45" s="10">
        <v>319698</v>
      </c>
      <c r="C45" s="10">
        <v>10313</v>
      </c>
      <c r="D45" s="10">
        <v>373</v>
      </c>
      <c r="E45" s="10">
        <v>12</v>
      </c>
      <c r="F45" s="10">
        <v>94</v>
      </c>
      <c r="G45" s="10">
        <v>315</v>
      </c>
      <c r="H45" s="10">
        <v>7</v>
      </c>
      <c r="I45" s="10">
        <v>97</v>
      </c>
      <c r="J45" s="10">
        <v>710</v>
      </c>
      <c r="K45" s="10">
        <v>48</v>
      </c>
      <c r="L45" s="10">
        <v>92</v>
      </c>
      <c r="M45" s="35">
        <v>90</v>
      </c>
      <c r="N45" s="11">
        <v>19.55</v>
      </c>
      <c r="O45" s="10">
        <v>2</v>
      </c>
      <c r="P45" s="44">
        <v>11</v>
      </c>
      <c r="AA45" s="10">
        <v>64124</v>
      </c>
      <c r="AB45" s="11">
        <f t="shared" si="8"/>
        <v>0.20057679434966749</v>
      </c>
      <c r="AZ45" s="200">
        <f t="shared" si="9"/>
        <v>43314.6</v>
      </c>
    </row>
    <row r="46" spans="1:52" x14ac:dyDescent="0.25">
      <c r="A46" s="9" t="s">
        <v>41</v>
      </c>
      <c r="B46" s="10">
        <v>262318</v>
      </c>
      <c r="C46" s="10">
        <v>8744</v>
      </c>
      <c r="D46" s="10">
        <v>345</v>
      </c>
      <c r="E46" s="10">
        <v>5</v>
      </c>
      <c r="F46" s="10">
        <v>98</v>
      </c>
      <c r="G46" s="10">
        <v>338</v>
      </c>
      <c r="H46" s="10">
        <v>9</v>
      </c>
      <c r="I46" s="10">
        <v>97</v>
      </c>
      <c r="J46" s="10">
        <v>744</v>
      </c>
      <c r="K46" s="10">
        <v>29</v>
      </c>
      <c r="L46" s="10">
        <v>96</v>
      </c>
      <c r="M46" s="35">
        <v>250</v>
      </c>
      <c r="N46" s="11">
        <v>18.8</v>
      </c>
      <c r="O46" s="10">
        <v>3</v>
      </c>
      <c r="P46" s="44">
        <v>35</v>
      </c>
      <c r="AA46" s="10">
        <v>99767</v>
      </c>
      <c r="AB46" s="11">
        <f t="shared" si="8"/>
        <v>0.38032845630113071</v>
      </c>
      <c r="AZ46" s="200">
        <f t="shared" si="9"/>
        <v>39406.293333333335</v>
      </c>
    </row>
    <row r="47" spans="1:52" x14ac:dyDescent="0.25">
      <c r="A47" s="9" t="s">
        <v>42</v>
      </c>
      <c r="B47" s="10">
        <v>272338</v>
      </c>
      <c r="C47" s="10">
        <v>8785</v>
      </c>
      <c r="D47" s="10">
        <v>320</v>
      </c>
      <c r="E47" s="10">
        <v>3</v>
      </c>
      <c r="F47" s="10">
        <v>99</v>
      </c>
      <c r="G47" s="10">
        <v>245</v>
      </c>
      <c r="H47" s="10">
        <v>6</v>
      </c>
      <c r="I47" s="10">
        <v>98</v>
      </c>
      <c r="J47" s="10">
        <v>582</v>
      </c>
      <c r="K47" s="10">
        <v>57</v>
      </c>
      <c r="L47" s="10">
        <v>91</v>
      </c>
      <c r="M47" s="35">
        <v>290</v>
      </c>
      <c r="N47" s="11">
        <v>17.899999999999999</v>
      </c>
      <c r="O47" s="10"/>
      <c r="P47" s="44"/>
      <c r="AA47" s="10">
        <v>100776</v>
      </c>
      <c r="AB47" s="11">
        <f t="shared" si="8"/>
        <v>0.37004017067027001</v>
      </c>
      <c r="AZ47" s="200">
        <f t="shared" si="9"/>
        <v>28697.666666666668</v>
      </c>
    </row>
    <row r="48" spans="1:52" x14ac:dyDescent="0.25">
      <c r="A48" s="9" t="s">
        <v>43</v>
      </c>
      <c r="B48" s="10">
        <v>246436</v>
      </c>
      <c r="C48" s="10">
        <v>7950</v>
      </c>
      <c r="D48" s="10">
        <v>300</v>
      </c>
      <c r="E48" s="10">
        <v>2</v>
      </c>
      <c r="F48" s="10">
        <v>99</v>
      </c>
      <c r="G48" s="10">
        <v>223</v>
      </c>
      <c r="H48" s="10">
        <v>3</v>
      </c>
      <c r="I48" s="10">
        <v>99</v>
      </c>
      <c r="J48" s="10">
        <v>442</v>
      </c>
      <c r="K48" s="10">
        <v>43</v>
      </c>
      <c r="L48" s="10">
        <v>90</v>
      </c>
      <c r="M48" s="35">
        <v>120</v>
      </c>
      <c r="N48" s="11">
        <v>16.7</v>
      </c>
      <c r="O48" s="10">
        <v>11</v>
      </c>
      <c r="P48" s="44">
        <v>60</v>
      </c>
      <c r="AA48" s="10">
        <v>91059</v>
      </c>
      <c r="AB48" s="11">
        <f t="shared" si="8"/>
        <v>0.36950364394812446</v>
      </c>
      <c r="AZ48" s="200">
        <f t="shared" si="9"/>
        <v>23638</v>
      </c>
    </row>
    <row r="49" spans="1:52" x14ac:dyDescent="0.25">
      <c r="A49" s="9" t="s">
        <v>44</v>
      </c>
      <c r="B49" s="10">
        <v>244658</v>
      </c>
      <c r="C49" s="10">
        <v>8155</v>
      </c>
      <c r="D49" s="10">
        <v>280</v>
      </c>
      <c r="E49" s="10">
        <v>3</v>
      </c>
      <c r="F49" s="10">
        <v>99</v>
      </c>
      <c r="G49" s="10">
        <v>225</v>
      </c>
      <c r="H49" s="10">
        <v>6</v>
      </c>
      <c r="I49" s="10">
        <v>91</v>
      </c>
      <c r="J49" s="10">
        <v>384</v>
      </c>
      <c r="K49" s="10">
        <v>33</v>
      </c>
      <c r="L49" s="10">
        <v>91</v>
      </c>
      <c r="M49" s="35">
        <v>100</v>
      </c>
      <c r="N49" s="11">
        <v>17.399999999999999</v>
      </c>
      <c r="O49" s="10"/>
      <c r="P49" s="44"/>
      <c r="AA49" s="10">
        <v>91944</v>
      </c>
      <c r="AB49" s="11">
        <f t="shared" si="8"/>
        <v>0.37580622746854792</v>
      </c>
      <c r="AZ49" s="200">
        <f t="shared" si="9"/>
        <v>24465</v>
      </c>
    </row>
    <row r="50" spans="1:52" x14ac:dyDescent="0.25">
      <c r="A50" s="9" t="s">
        <v>45</v>
      </c>
      <c r="B50" s="10">
        <v>286640</v>
      </c>
      <c r="C50" s="10">
        <v>9246</v>
      </c>
      <c r="D50" s="10">
        <v>360</v>
      </c>
      <c r="E50" s="10">
        <v>6</v>
      </c>
      <c r="F50" s="10">
        <v>98</v>
      </c>
      <c r="G50" s="10">
        <v>285</v>
      </c>
      <c r="H50" s="10">
        <v>8</v>
      </c>
      <c r="I50" s="10">
        <v>92</v>
      </c>
      <c r="J50" s="10">
        <v>489</v>
      </c>
      <c r="K50" s="10">
        <v>38</v>
      </c>
      <c r="L50" s="10">
        <v>92</v>
      </c>
      <c r="M50" s="35">
        <v>240</v>
      </c>
      <c r="N50" s="11">
        <v>17.3</v>
      </c>
      <c r="O50" s="10"/>
      <c r="P50" s="44"/>
      <c r="AA50" s="10">
        <v>103812</v>
      </c>
      <c r="AB50" s="11">
        <f t="shared" si="8"/>
        <v>0.36216857382082052</v>
      </c>
      <c r="AZ50" s="200">
        <f t="shared" si="9"/>
        <v>35134.800000000003</v>
      </c>
    </row>
    <row r="51" spans="1:52" x14ac:dyDescent="0.25">
      <c r="A51" s="9" t="s">
        <v>46</v>
      </c>
      <c r="B51" s="10">
        <v>249335</v>
      </c>
      <c r="C51" s="10">
        <v>8311</v>
      </c>
      <c r="D51" s="10">
        <v>351</v>
      </c>
      <c r="E51" s="10">
        <v>8</v>
      </c>
      <c r="F51" s="10">
        <v>98</v>
      </c>
      <c r="G51" s="10">
        <v>213</v>
      </c>
      <c r="H51" s="10">
        <v>6</v>
      </c>
      <c r="I51" s="10">
        <v>93</v>
      </c>
      <c r="J51" s="10">
        <v>660</v>
      </c>
      <c r="K51" s="10">
        <v>48</v>
      </c>
      <c r="L51" s="10">
        <v>93</v>
      </c>
      <c r="M51" s="35">
        <v>350</v>
      </c>
      <c r="N51" s="11">
        <v>16.399999999999999</v>
      </c>
      <c r="O51" s="10"/>
      <c r="P51" s="44"/>
      <c r="AA51" s="10">
        <v>107626</v>
      </c>
      <c r="AB51" s="11">
        <f t="shared" si="8"/>
        <v>0.43165219483826978</v>
      </c>
      <c r="AZ51" s="200">
        <f t="shared" si="9"/>
        <v>23603.24</v>
      </c>
    </row>
    <row r="52" spans="1:52" ht="13" thickBot="1" x14ac:dyDescent="0.3">
      <c r="A52" s="9" t="s">
        <v>47</v>
      </c>
      <c r="B52" s="10">
        <v>233766</v>
      </c>
      <c r="C52" s="10">
        <v>7541</v>
      </c>
      <c r="D52" s="10">
        <v>368</v>
      </c>
      <c r="E52" s="10">
        <v>7</v>
      </c>
      <c r="F52" s="10">
        <v>98</v>
      </c>
      <c r="G52" s="10">
        <v>298</v>
      </c>
      <c r="H52" s="10">
        <v>6</v>
      </c>
      <c r="I52" s="10">
        <v>93</v>
      </c>
      <c r="J52" s="10">
        <v>611</v>
      </c>
      <c r="K52" s="10">
        <v>40</v>
      </c>
      <c r="L52" s="10">
        <v>93</v>
      </c>
      <c r="M52" s="35">
        <v>288</v>
      </c>
      <c r="N52" s="11">
        <v>15.4</v>
      </c>
      <c r="O52" s="10"/>
      <c r="P52" s="45"/>
      <c r="AA52" s="10">
        <v>106694</v>
      </c>
      <c r="AB52" s="11">
        <f t="shared" si="8"/>
        <v>0.45641367863590088</v>
      </c>
      <c r="AZ52" s="200">
        <f t="shared" si="9"/>
        <v>29962.906666666669</v>
      </c>
    </row>
    <row r="53" spans="1:52" ht="13" thickTop="1" x14ac:dyDescent="0.25">
      <c r="A53" s="12" t="s">
        <v>58</v>
      </c>
      <c r="B53" s="13">
        <f>SUM(B41:B52)</f>
        <v>3096880</v>
      </c>
      <c r="C53" s="13">
        <f t="shared" ref="C53:P53" si="10">SUM(C41:C52)</f>
        <v>101699</v>
      </c>
      <c r="D53" s="13">
        <f t="shared" si="10"/>
        <v>3970</v>
      </c>
      <c r="E53" s="13">
        <f>SUM(E41:E52)</f>
        <v>102</v>
      </c>
      <c r="F53" s="13">
        <f>SUM(F41:F52)</f>
        <v>1167</v>
      </c>
      <c r="G53" s="13">
        <f>SUM(G41:G52)</f>
        <v>3495</v>
      </c>
      <c r="H53" s="13">
        <f>SUM(H41:H52)</f>
        <v>78</v>
      </c>
      <c r="I53" s="13">
        <f>SUM(I41:I52)</f>
        <v>1152</v>
      </c>
      <c r="J53" s="13">
        <f t="shared" si="10"/>
        <v>7291</v>
      </c>
      <c r="K53" s="13">
        <f>SUM(K41:K52)</f>
        <v>532</v>
      </c>
      <c r="L53" s="13">
        <f>SUM(L41:L52)</f>
        <v>1108</v>
      </c>
      <c r="M53" s="13">
        <f t="shared" si="10"/>
        <v>3038</v>
      </c>
      <c r="N53" s="13">
        <f t="shared" si="10"/>
        <v>210.45000000000002</v>
      </c>
      <c r="O53" s="13">
        <f t="shared" si="10"/>
        <v>25</v>
      </c>
      <c r="P53" s="13">
        <f t="shared" si="10"/>
        <v>155.5</v>
      </c>
      <c r="AA53" s="13">
        <f>SUM(AA41:AA52)</f>
        <v>765802</v>
      </c>
      <c r="AB53" s="13" t="e">
        <f>SUM(AB41:AB52)</f>
        <v>#VALUE!</v>
      </c>
      <c r="AZ53" s="201"/>
    </row>
    <row r="54" spans="1:52" ht="13" thickBot="1" x14ac:dyDescent="0.3">
      <c r="A54" s="14" t="s">
        <v>59</v>
      </c>
      <c r="B54" s="15">
        <f>AVERAGE(B41:B52)</f>
        <v>258073.33333333334</v>
      </c>
      <c r="C54" s="15">
        <f t="shared" ref="C54:P54" si="11">AVERAGE(C41:C52)</f>
        <v>8474.9166666666661</v>
      </c>
      <c r="D54" s="15">
        <f t="shared" si="11"/>
        <v>330.83333333333331</v>
      </c>
      <c r="E54" s="15">
        <f>AVERAGE(E41:E52)</f>
        <v>8.5</v>
      </c>
      <c r="F54" s="15">
        <f>AVERAGE(F41:F52)</f>
        <v>97.25</v>
      </c>
      <c r="G54" s="15">
        <f>AVERAGE(G41:G52)</f>
        <v>291.25</v>
      </c>
      <c r="H54" s="15">
        <f>AVERAGE(H41:H52)</f>
        <v>6.5</v>
      </c>
      <c r="I54" s="15">
        <f>AVERAGE(I41:I52)</f>
        <v>96</v>
      </c>
      <c r="J54" s="15">
        <f t="shared" si="11"/>
        <v>607.58333333333337</v>
      </c>
      <c r="K54" s="15">
        <f>AVERAGE(K41:K52)</f>
        <v>44.333333333333336</v>
      </c>
      <c r="L54" s="15">
        <f>AVERAGE(L41:L52)</f>
        <v>92.333333333333329</v>
      </c>
      <c r="M54" s="15">
        <f t="shared" si="11"/>
        <v>253.16666666666666</v>
      </c>
      <c r="N54" s="15">
        <f t="shared" si="11"/>
        <v>17.537500000000001</v>
      </c>
      <c r="O54" s="15">
        <f t="shared" si="11"/>
        <v>4.166666666666667</v>
      </c>
      <c r="P54" s="15">
        <f t="shared" si="11"/>
        <v>25.916666666666668</v>
      </c>
      <c r="AA54" s="15">
        <f>AVERAGE(AA41:AA52)</f>
        <v>95725.25</v>
      </c>
      <c r="AB54" s="15" t="e">
        <f>AVERAGE(AB41:AB52)</f>
        <v>#VALUE!</v>
      </c>
      <c r="AZ54" s="202">
        <f>AVERAGE(AZ41:AZ52)</f>
        <v>32666.397777777776</v>
      </c>
    </row>
    <row r="55" spans="1:52" ht="13" thickTop="1" x14ac:dyDescent="0.25"/>
    <row r="56" spans="1:52" ht="13" thickBot="1" x14ac:dyDescent="0.3"/>
    <row r="57" spans="1:52" ht="13" thickTop="1" x14ac:dyDescent="0.25">
      <c r="A57" s="2" t="s">
        <v>7</v>
      </c>
      <c r="B57" s="3" t="s">
        <v>8</v>
      </c>
      <c r="C57" s="3" t="s">
        <v>60</v>
      </c>
      <c r="D57" s="3" t="s">
        <v>10</v>
      </c>
      <c r="E57" s="3" t="s">
        <v>11</v>
      </c>
      <c r="F57" s="4" t="s">
        <v>2</v>
      </c>
      <c r="G57" s="3" t="s">
        <v>12</v>
      </c>
      <c r="H57" s="3" t="s">
        <v>13</v>
      </c>
      <c r="I57" s="4" t="s">
        <v>14</v>
      </c>
      <c r="J57" s="3" t="s">
        <v>15</v>
      </c>
      <c r="K57" s="3" t="s">
        <v>16</v>
      </c>
      <c r="L57" s="4" t="s">
        <v>17</v>
      </c>
      <c r="M57" s="3" t="s">
        <v>18</v>
      </c>
      <c r="N57" s="4" t="s">
        <v>19</v>
      </c>
      <c r="O57" s="204" t="s">
        <v>20</v>
      </c>
      <c r="P57" s="206"/>
      <c r="AA57" s="4" t="s">
        <v>21</v>
      </c>
      <c r="AB57" s="4" t="s">
        <v>22</v>
      </c>
      <c r="AZ57" s="130" t="s">
        <v>23</v>
      </c>
    </row>
    <row r="58" spans="1:52" ht="14" thickBot="1" x14ac:dyDescent="0.3">
      <c r="A58" s="5" t="s">
        <v>61</v>
      </c>
      <c r="B58" s="6" t="s">
        <v>25</v>
      </c>
      <c r="C58" s="7" t="s">
        <v>26</v>
      </c>
      <c r="D58" s="5" t="s">
        <v>27</v>
      </c>
      <c r="E58" s="5" t="s">
        <v>27</v>
      </c>
      <c r="F58" s="8" t="s">
        <v>28</v>
      </c>
      <c r="G58" s="5" t="s">
        <v>27</v>
      </c>
      <c r="H58" s="5" t="s">
        <v>27</v>
      </c>
      <c r="I58" s="8" t="s">
        <v>28</v>
      </c>
      <c r="J58" s="5" t="s">
        <v>27</v>
      </c>
      <c r="K58" s="5" t="s">
        <v>27</v>
      </c>
      <c r="L58" s="8" t="s">
        <v>28</v>
      </c>
      <c r="M58" s="6" t="s">
        <v>29</v>
      </c>
      <c r="N58" s="8" t="s">
        <v>30</v>
      </c>
      <c r="O58" s="6" t="s">
        <v>62</v>
      </c>
      <c r="P58" s="6" t="s">
        <v>52</v>
      </c>
      <c r="AA58" s="8" t="s">
        <v>33</v>
      </c>
      <c r="AB58" s="7" t="s">
        <v>34</v>
      </c>
      <c r="AZ58" s="199" t="s">
        <v>35</v>
      </c>
    </row>
    <row r="59" spans="1:52" ht="13" thickTop="1" x14ac:dyDescent="0.25">
      <c r="A59" s="9" t="s">
        <v>36</v>
      </c>
      <c r="B59" s="10">
        <v>285027</v>
      </c>
      <c r="C59" s="10">
        <v>9194</v>
      </c>
      <c r="D59" s="10">
        <v>229</v>
      </c>
      <c r="E59" s="10">
        <v>7</v>
      </c>
      <c r="F59" s="10">
        <v>97</v>
      </c>
      <c r="G59" s="10">
        <v>363</v>
      </c>
      <c r="H59" s="10">
        <v>11</v>
      </c>
      <c r="I59" s="10">
        <v>97</v>
      </c>
      <c r="J59" s="10">
        <v>662</v>
      </c>
      <c r="K59" s="10">
        <v>48</v>
      </c>
      <c r="L59" s="10">
        <v>93</v>
      </c>
      <c r="M59" s="11">
        <v>286.39</v>
      </c>
      <c r="N59" s="11">
        <v>15.8</v>
      </c>
      <c r="O59" s="10">
        <v>6</v>
      </c>
      <c r="P59" s="43">
        <v>37</v>
      </c>
      <c r="AA59" s="10">
        <v>121967</v>
      </c>
      <c r="AB59" s="11">
        <f t="shared" ref="AB59:AB70" si="12">AA59/B59</f>
        <v>0.42791384675837729</v>
      </c>
      <c r="AZ59" s="200">
        <f>(0.8*C59*G59)/60</f>
        <v>44498.96</v>
      </c>
    </row>
    <row r="60" spans="1:52" x14ac:dyDescent="0.25">
      <c r="A60" s="9" t="s">
        <v>37</v>
      </c>
      <c r="B60" s="10">
        <v>266818</v>
      </c>
      <c r="C60" s="10">
        <v>9529</v>
      </c>
      <c r="D60" s="10">
        <v>480</v>
      </c>
      <c r="E60" s="10">
        <v>7</v>
      </c>
      <c r="F60" s="10">
        <v>99</v>
      </c>
      <c r="G60" s="10">
        <v>333</v>
      </c>
      <c r="H60" s="10">
        <v>7</v>
      </c>
      <c r="I60" s="10">
        <v>98</v>
      </c>
      <c r="J60" s="10">
        <v>753</v>
      </c>
      <c r="K60" s="10">
        <v>38</v>
      </c>
      <c r="L60" s="10">
        <v>95</v>
      </c>
      <c r="M60" s="11">
        <v>293.31</v>
      </c>
      <c r="N60" s="11">
        <v>16.8</v>
      </c>
      <c r="O60" s="10">
        <v>2</v>
      </c>
      <c r="P60" s="44">
        <v>12</v>
      </c>
      <c r="AA60" s="10">
        <v>90968</v>
      </c>
      <c r="AB60" s="11">
        <f t="shared" si="12"/>
        <v>0.34093651852573664</v>
      </c>
      <c r="AZ60" s="200">
        <f t="shared" ref="AZ60:AZ70" si="13">(0.8*C60*G60)/60</f>
        <v>42308.76</v>
      </c>
    </row>
    <row r="61" spans="1:52" x14ac:dyDescent="0.25">
      <c r="A61" s="9" t="s">
        <v>38</v>
      </c>
      <c r="B61" s="10">
        <v>287686</v>
      </c>
      <c r="C61" s="10">
        <v>9280</v>
      </c>
      <c r="D61" s="10">
        <v>410</v>
      </c>
      <c r="E61" s="10">
        <v>7</v>
      </c>
      <c r="F61" s="10">
        <v>98</v>
      </c>
      <c r="G61" s="10">
        <v>298</v>
      </c>
      <c r="H61" s="10">
        <v>4</v>
      </c>
      <c r="I61" s="10">
        <v>99</v>
      </c>
      <c r="J61" s="10">
        <v>787</v>
      </c>
      <c r="K61" s="10">
        <v>43</v>
      </c>
      <c r="L61" s="10">
        <v>95</v>
      </c>
      <c r="M61" s="11">
        <v>19.14</v>
      </c>
      <c r="N61" s="11">
        <v>17.5</v>
      </c>
      <c r="O61" s="10">
        <v>6</v>
      </c>
      <c r="P61" s="44">
        <v>58</v>
      </c>
      <c r="AA61" s="10">
        <v>98985</v>
      </c>
      <c r="AB61" s="11">
        <f t="shared" si="12"/>
        <v>0.34407305186905168</v>
      </c>
      <c r="AZ61" s="200">
        <f t="shared" si="13"/>
        <v>36872.533333333333</v>
      </c>
    </row>
    <row r="62" spans="1:52" x14ac:dyDescent="0.25">
      <c r="A62" s="9" t="s">
        <v>39</v>
      </c>
      <c r="B62" s="10">
        <v>259917</v>
      </c>
      <c r="C62" s="10">
        <v>8664</v>
      </c>
      <c r="D62" s="10">
        <v>232</v>
      </c>
      <c r="E62" s="10">
        <v>5</v>
      </c>
      <c r="F62" s="10">
        <v>98</v>
      </c>
      <c r="G62" s="10">
        <v>306</v>
      </c>
      <c r="H62" s="10">
        <v>6</v>
      </c>
      <c r="I62" s="10">
        <v>98</v>
      </c>
      <c r="J62" s="10">
        <v>672</v>
      </c>
      <c r="K62" s="10">
        <v>46</v>
      </c>
      <c r="L62" s="10">
        <v>93</v>
      </c>
      <c r="M62" s="11">
        <v>302.69</v>
      </c>
      <c r="N62" s="11">
        <v>17.600000000000001</v>
      </c>
      <c r="O62" s="10">
        <v>2</v>
      </c>
      <c r="P62" s="44">
        <v>16</v>
      </c>
      <c r="AA62" s="10">
        <v>108745</v>
      </c>
      <c r="AB62" s="11">
        <f t="shared" si="12"/>
        <v>0.4183835609059815</v>
      </c>
      <c r="AZ62" s="200">
        <f t="shared" si="13"/>
        <v>35349.120000000003</v>
      </c>
    </row>
    <row r="63" spans="1:52" x14ac:dyDescent="0.25">
      <c r="A63" s="9" t="s">
        <v>40</v>
      </c>
      <c r="B63" s="10">
        <v>320864</v>
      </c>
      <c r="C63" s="10">
        <v>10350</v>
      </c>
      <c r="D63" s="10">
        <v>241</v>
      </c>
      <c r="E63" s="10">
        <v>8</v>
      </c>
      <c r="F63" s="10">
        <v>97</v>
      </c>
      <c r="G63" s="10">
        <v>253</v>
      </c>
      <c r="H63" s="10">
        <v>8</v>
      </c>
      <c r="I63" s="10">
        <v>97</v>
      </c>
      <c r="J63" s="10">
        <v>547</v>
      </c>
      <c r="K63" s="10">
        <v>63</v>
      </c>
      <c r="L63" s="10">
        <v>89</v>
      </c>
      <c r="M63" s="11">
        <v>177.31</v>
      </c>
      <c r="N63" s="11">
        <v>15.8</v>
      </c>
      <c r="O63" s="10">
        <v>2</v>
      </c>
      <c r="P63" s="44">
        <v>7</v>
      </c>
      <c r="AA63" s="10">
        <v>120073</v>
      </c>
      <c r="AB63" s="11">
        <f t="shared" si="12"/>
        <v>0.37421773710980355</v>
      </c>
      <c r="AZ63" s="200">
        <f t="shared" si="13"/>
        <v>34914</v>
      </c>
    </row>
    <row r="64" spans="1:52" x14ac:dyDescent="0.25">
      <c r="A64" s="9" t="s">
        <v>41</v>
      </c>
      <c r="B64" s="10">
        <v>278056</v>
      </c>
      <c r="C64" s="10">
        <v>9269</v>
      </c>
      <c r="D64" s="10">
        <v>142</v>
      </c>
      <c r="E64" s="10">
        <v>6</v>
      </c>
      <c r="F64" s="10">
        <v>96</v>
      </c>
      <c r="G64" s="10">
        <v>168</v>
      </c>
      <c r="H64" s="10">
        <v>4</v>
      </c>
      <c r="I64" s="10">
        <v>97</v>
      </c>
      <c r="J64" s="10">
        <v>432</v>
      </c>
      <c r="K64" s="10">
        <v>38</v>
      </c>
      <c r="L64" s="10">
        <v>91</v>
      </c>
      <c r="M64" s="11">
        <v>293</v>
      </c>
      <c r="N64" s="11">
        <v>14.8</v>
      </c>
      <c r="O64" s="10"/>
      <c r="P64" s="44"/>
      <c r="AA64" s="10">
        <v>125805</v>
      </c>
      <c r="AB64" s="11">
        <f t="shared" si="12"/>
        <v>0.45244483125701296</v>
      </c>
      <c r="AZ64" s="200">
        <f t="shared" si="13"/>
        <v>20762.560000000001</v>
      </c>
    </row>
    <row r="65" spans="1:52" x14ac:dyDescent="0.25">
      <c r="A65" s="9" t="s">
        <v>42</v>
      </c>
      <c r="B65" s="10">
        <v>293275</v>
      </c>
      <c r="C65" s="10">
        <v>9460</v>
      </c>
      <c r="D65" s="10">
        <v>326</v>
      </c>
      <c r="E65" s="10">
        <v>4</v>
      </c>
      <c r="F65" s="10">
        <v>97</v>
      </c>
      <c r="G65" s="10">
        <v>268</v>
      </c>
      <c r="H65" s="10">
        <v>5</v>
      </c>
      <c r="I65" s="10">
        <v>97</v>
      </c>
      <c r="J65" s="10">
        <v>678</v>
      </c>
      <c r="K65" s="10">
        <v>24</v>
      </c>
      <c r="L65" s="10">
        <v>94</v>
      </c>
      <c r="M65" s="11">
        <v>169.12</v>
      </c>
      <c r="N65" s="11">
        <v>15.99</v>
      </c>
      <c r="O65" s="10"/>
      <c r="P65" s="44"/>
      <c r="AA65" s="10">
        <v>111200</v>
      </c>
      <c r="AB65" s="11">
        <f t="shared" si="12"/>
        <v>0.37916631148239704</v>
      </c>
      <c r="AZ65" s="200">
        <f t="shared" si="13"/>
        <v>33803.73333333333</v>
      </c>
    </row>
    <row r="66" spans="1:52" x14ac:dyDescent="0.25">
      <c r="A66" s="9" t="s">
        <v>43</v>
      </c>
      <c r="B66" s="10">
        <v>284008</v>
      </c>
      <c r="C66" s="10">
        <v>9162</v>
      </c>
      <c r="D66" s="10">
        <v>225</v>
      </c>
      <c r="E66" s="10">
        <v>4</v>
      </c>
      <c r="F66" s="10">
        <v>96</v>
      </c>
      <c r="G66" s="10">
        <v>153</v>
      </c>
      <c r="H66" s="10">
        <v>5</v>
      </c>
      <c r="I66" s="10">
        <v>97</v>
      </c>
      <c r="J66" s="10">
        <v>326</v>
      </c>
      <c r="K66" s="10">
        <v>14</v>
      </c>
      <c r="L66" s="10">
        <v>91</v>
      </c>
      <c r="M66" s="11">
        <v>143.46</v>
      </c>
      <c r="N66" s="11">
        <v>17.2</v>
      </c>
      <c r="O66" s="10"/>
      <c r="P66" s="44"/>
      <c r="AA66" s="10">
        <v>111725</v>
      </c>
      <c r="AB66" s="11">
        <f t="shared" si="12"/>
        <v>0.39338680600546466</v>
      </c>
      <c r="AZ66" s="200">
        <f t="shared" si="13"/>
        <v>18690.48</v>
      </c>
    </row>
    <row r="67" spans="1:52" x14ac:dyDescent="0.25">
      <c r="A67" s="9" t="s">
        <v>44</v>
      </c>
      <c r="B67" s="10">
        <v>307684</v>
      </c>
      <c r="C67" s="10">
        <v>10256</v>
      </c>
      <c r="D67" s="10">
        <v>220</v>
      </c>
      <c r="E67" s="10">
        <v>8</v>
      </c>
      <c r="F67" s="10">
        <v>97</v>
      </c>
      <c r="G67" s="10">
        <v>240</v>
      </c>
      <c r="H67" s="10">
        <v>6</v>
      </c>
      <c r="I67" s="10">
        <v>97</v>
      </c>
      <c r="J67" s="10">
        <v>479</v>
      </c>
      <c r="K67" s="10">
        <v>38</v>
      </c>
      <c r="L67" s="10">
        <v>92</v>
      </c>
      <c r="M67" s="11">
        <v>80.36</v>
      </c>
      <c r="N67" s="11">
        <v>17.5</v>
      </c>
      <c r="O67" s="10">
        <v>2</v>
      </c>
      <c r="P67" s="44">
        <v>27</v>
      </c>
      <c r="AA67" s="10">
        <v>110319</v>
      </c>
      <c r="AB67" s="11">
        <f t="shared" si="12"/>
        <v>0.35854643075363035</v>
      </c>
      <c r="AZ67" s="200">
        <f t="shared" si="13"/>
        <v>32819.200000000004</v>
      </c>
    </row>
    <row r="68" spans="1:52" x14ac:dyDescent="0.25">
      <c r="A68" s="9" t="s">
        <v>45</v>
      </c>
      <c r="B68" s="10">
        <v>296736</v>
      </c>
      <c r="C68" s="10">
        <v>9572</v>
      </c>
      <c r="D68" s="10">
        <v>250</v>
      </c>
      <c r="E68" s="10">
        <v>9</v>
      </c>
      <c r="F68" s="10">
        <v>97</v>
      </c>
      <c r="G68" s="10">
        <v>348</v>
      </c>
      <c r="H68" s="10">
        <v>7</v>
      </c>
      <c r="I68" s="10">
        <v>98</v>
      </c>
      <c r="J68" s="10">
        <v>653</v>
      </c>
      <c r="K68" s="10">
        <v>48</v>
      </c>
      <c r="L68" s="10">
        <v>93</v>
      </c>
      <c r="M68" s="11">
        <v>355.5</v>
      </c>
      <c r="N68" s="11">
        <v>17.3</v>
      </c>
      <c r="O68" s="10"/>
      <c r="P68" s="44"/>
      <c r="AA68" s="10">
        <v>117483</v>
      </c>
      <c r="AB68" s="11">
        <f t="shared" si="12"/>
        <v>0.39591758330637333</v>
      </c>
      <c r="AZ68" s="200">
        <f t="shared" si="13"/>
        <v>44414.080000000002</v>
      </c>
    </row>
    <row r="69" spans="1:52" x14ac:dyDescent="0.25">
      <c r="A69" s="9" t="s">
        <v>46</v>
      </c>
      <c r="B69" s="10">
        <v>290878</v>
      </c>
      <c r="C69" s="10">
        <v>9696</v>
      </c>
      <c r="D69" s="10">
        <v>340</v>
      </c>
      <c r="E69" s="10">
        <v>25</v>
      </c>
      <c r="F69" s="10">
        <v>93</v>
      </c>
      <c r="G69" s="10">
        <v>330</v>
      </c>
      <c r="H69" s="10">
        <v>4</v>
      </c>
      <c r="I69" s="10">
        <v>99</v>
      </c>
      <c r="J69" s="10">
        <v>755</v>
      </c>
      <c r="K69" s="10">
        <v>43</v>
      </c>
      <c r="L69" s="10">
        <v>94</v>
      </c>
      <c r="M69" s="11">
        <v>341.76</v>
      </c>
      <c r="N69" s="11">
        <v>15.4</v>
      </c>
      <c r="O69" s="10"/>
      <c r="P69" s="44"/>
      <c r="AA69" s="10">
        <v>115956</v>
      </c>
      <c r="AB69" s="11">
        <f t="shared" si="12"/>
        <v>0.39864135479479368</v>
      </c>
      <c r="AZ69" s="200">
        <f t="shared" si="13"/>
        <v>42662.400000000001</v>
      </c>
    </row>
    <row r="70" spans="1:52" ht="13" thickBot="1" x14ac:dyDescent="0.3">
      <c r="A70" s="9" t="s">
        <v>47</v>
      </c>
      <c r="B70" s="10">
        <v>341961</v>
      </c>
      <c r="C70" s="10">
        <v>11031</v>
      </c>
      <c r="D70" s="10">
        <v>305</v>
      </c>
      <c r="E70" s="10">
        <v>8</v>
      </c>
      <c r="F70" s="10">
        <v>97</v>
      </c>
      <c r="G70" s="10">
        <v>440</v>
      </c>
      <c r="H70" s="10">
        <v>6</v>
      </c>
      <c r="I70" s="10">
        <v>99</v>
      </c>
      <c r="J70" s="10">
        <v>854</v>
      </c>
      <c r="K70" s="10">
        <v>42</v>
      </c>
      <c r="L70" s="10">
        <v>95</v>
      </c>
      <c r="M70" s="11">
        <v>271.54000000000002</v>
      </c>
      <c r="N70" s="11">
        <v>17.100000000000001</v>
      </c>
      <c r="O70" s="10"/>
      <c r="P70" s="45"/>
      <c r="AA70" s="10">
        <v>133774</v>
      </c>
      <c r="AB70" s="11">
        <f t="shared" si="12"/>
        <v>0.39119665692871408</v>
      </c>
      <c r="AZ70" s="200">
        <f t="shared" si="13"/>
        <v>64715.200000000004</v>
      </c>
    </row>
    <row r="71" spans="1:52" ht="13" thickTop="1" x14ac:dyDescent="0.25">
      <c r="A71" s="12" t="s">
        <v>63</v>
      </c>
      <c r="B71" s="13">
        <f t="shared" ref="B71:P71" si="14">SUM(B59:B70)</f>
        <v>3512910</v>
      </c>
      <c r="C71" s="13">
        <f t="shared" si="14"/>
        <v>115463</v>
      </c>
      <c r="D71" s="13">
        <f t="shared" si="14"/>
        <v>3400</v>
      </c>
      <c r="E71" s="13">
        <f>SUM(E59:E70)</f>
        <v>98</v>
      </c>
      <c r="F71" s="13">
        <f>SUM(F59:F70)</f>
        <v>1162</v>
      </c>
      <c r="G71" s="13">
        <f>SUM(G59:G70)</f>
        <v>3500</v>
      </c>
      <c r="H71" s="13">
        <f>SUM(H59:H70)</f>
        <v>73</v>
      </c>
      <c r="I71" s="13">
        <f>SUM(I59:I70)</f>
        <v>1173</v>
      </c>
      <c r="J71" s="13">
        <f t="shared" si="14"/>
        <v>7598</v>
      </c>
      <c r="K71" s="13">
        <f>SUM(K59:K70)</f>
        <v>485</v>
      </c>
      <c r="L71" s="13">
        <f>SUM(L59:L70)</f>
        <v>1115</v>
      </c>
      <c r="M71" s="13">
        <f t="shared" si="14"/>
        <v>2733.58</v>
      </c>
      <c r="N71" s="13">
        <f t="shared" si="14"/>
        <v>198.79</v>
      </c>
      <c r="O71" s="13">
        <f t="shared" si="14"/>
        <v>20</v>
      </c>
      <c r="P71" s="13">
        <f t="shared" si="14"/>
        <v>157</v>
      </c>
      <c r="AA71" s="13">
        <f>SUM(AA59:AA70)</f>
        <v>1367000</v>
      </c>
      <c r="AB71" s="13">
        <f>SUM(AB59:AB70)</f>
        <v>4.6748246896973367</v>
      </c>
      <c r="AZ71" s="201"/>
    </row>
    <row r="72" spans="1:52" ht="13" thickBot="1" x14ac:dyDescent="0.3">
      <c r="A72" s="14" t="s">
        <v>64</v>
      </c>
      <c r="B72" s="15">
        <f>AVERAGE(B59:B70)</f>
        <v>292742.5</v>
      </c>
      <c r="C72" s="15">
        <f t="shared" ref="C72:N72" si="15">AVERAGE(C59:C70)</f>
        <v>9621.9166666666661</v>
      </c>
      <c r="D72" s="15">
        <f t="shared" si="15"/>
        <v>283.33333333333331</v>
      </c>
      <c r="E72" s="15">
        <f>AVERAGE(E59:E70)</f>
        <v>8.1666666666666661</v>
      </c>
      <c r="F72" s="15">
        <f>AVERAGE(F59:F70)</f>
        <v>96.833333333333329</v>
      </c>
      <c r="G72" s="15">
        <f>AVERAGE(G59:G70)</f>
        <v>291.66666666666669</v>
      </c>
      <c r="H72" s="15">
        <f>AVERAGE(H59:H70)</f>
        <v>6.083333333333333</v>
      </c>
      <c r="I72" s="15">
        <f>AVERAGE(I59:I70)</f>
        <v>97.75</v>
      </c>
      <c r="J72" s="15">
        <f t="shared" si="15"/>
        <v>633.16666666666663</v>
      </c>
      <c r="K72" s="15">
        <f>AVERAGE(K59:K70)</f>
        <v>40.416666666666664</v>
      </c>
      <c r="L72" s="15">
        <f>AVERAGE(L59:L70)</f>
        <v>92.916666666666671</v>
      </c>
      <c r="M72" s="15">
        <f t="shared" si="15"/>
        <v>227.79833333333332</v>
      </c>
      <c r="N72" s="15">
        <f t="shared" si="15"/>
        <v>16.565833333333334</v>
      </c>
      <c r="O72" s="15"/>
      <c r="P72" s="15"/>
      <c r="AA72" s="15">
        <f>AVERAGE(AA59:AA70)</f>
        <v>113916.66666666667</v>
      </c>
      <c r="AB72" s="50">
        <f>AVERAGE(AB59:AB70)</f>
        <v>0.38956872414144472</v>
      </c>
      <c r="AZ72" s="202">
        <f>AVERAGE(AZ59:AZ70)</f>
        <v>37650.918888888897</v>
      </c>
    </row>
    <row r="73" spans="1:52" ht="13" thickTop="1" x14ac:dyDescent="0.25"/>
    <row r="74" spans="1:52" ht="13" thickBot="1" x14ac:dyDescent="0.3"/>
    <row r="75" spans="1:52" ht="13" thickTop="1" x14ac:dyDescent="0.25">
      <c r="A75" s="2" t="s">
        <v>7</v>
      </c>
      <c r="B75" s="3" t="s">
        <v>8</v>
      </c>
      <c r="C75" s="3" t="s">
        <v>60</v>
      </c>
      <c r="D75" s="3" t="s">
        <v>10</v>
      </c>
      <c r="E75" s="3" t="s">
        <v>11</v>
      </c>
      <c r="F75" s="4" t="s">
        <v>2</v>
      </c>
      <c r="G75" s="3" t="s">
        <v>12</v>
      </c>
      <c r="H75" s="3" t="s">
        <v>13</v>
      </c>
      <c r="I75" s="4" t="s">
        <v>14</v>
      </c>
      <c r="J75" s="3" t="s">
        <v>15</v>
      </c>
      <c r="K75" s="3" t="s">
        <v>16</v>
      </c>
      <c r="L75" s="4" t="s">
        <v>17</v>
      </c>
      <c r="M75" s="3" t="s">
        <v>18</v>
      </c>
      <c r="N75" s="4" t="s">
        <v>19</v>
      </c>
      <c r="O75" s="204" t="s">
        <v>20</v>
      </c>
      <c r="P75" s="206"/>
      <c r="Q75" s="3" t="s">
        <v>65</v>
      </c>
      <c r="R75" s="3" t="s">
        <v>66</v>
      </c>
      <c r="S75" s="3" t="s">
        <v>67</v>
      </c>
      <c r="T75" s="3" t="s">
        <v>68</v>
      </c>
      <c r="AA75" s="4" t="s">
        <v>21</v>
      </c>
      <c r="AB75" s="4" t="s">
        <v>22</v>
      </c>
      <c r="AZ75" s="130" t="s">
        <v>23</v>
      </c>
    </row>
    <row r="76" spans="1:52" ht="14" thickBot="1" x14ac:dyDescent="0.3">
      <c r="A76" s="5" t="s">
        <v>69</v>
      </c>
      <c r="B76" s="6" t="s">
        <v>25</v>
      </c>
      <c r="C76" s="7" t="s">
        <v>26</v>
      </c>
      <c r="D76" s="5" t="s">
        <v>27</v>
      </c>
      <c r="E76" s="5" t="s">
        <v>27</v>
      </c>
      <c r="F76" s="8" t="s">
        <v>28</v>
      </c>
      <c r="G76" s="5" t="s">
        <v>27</v>
      </c>
      <c r="H76" s="5" t="s">
        <v>27</v>
      </c>
      <c r="I76" s="8" t="s">
        <v>28</v>
      </c>
      <c r="J76" s="5" t="s">
        <v>27</v>
      </c>
      <c r="K76" s="5" t="s">
        <v>27</v>
      </c>
      <c r="L76" s="8" t="s">
        <v>28</v>
      </c>
      <c r="M76" s="6" t="s">
        <v>29</v>
      </c>
      <c r="N76" s="8" t="s">
        <v>30</v>
      </c>
      <c r="O76" s="6" t="s">
        <v>62</v>
      </c>
      <c r="P76" s="6" t="s">
        <v>52</v>
      </c>
      <c r="Q76" s="5"/>
      <c r="R76" s="5"/>
      <c r="S76" s="5"/>
      <c r="T76" s="5"/>
      <c r="AA76" s="8" t="s">
        <v>33</v>
      </c>
      <c r="AB76" s="7" t="s">
        <v>34</v>
      </c>
      <c r="AZ76" s="199" t="s">
        <v>35</v>
      </c>
    </row>
    <row r="77" spans="1:52" ht="13" thickTop="1" x14ac:dyDescent="0.25">
      <c r="A77" s="9" t="s">
        <v>36</v>
      </c>
      <c r="B77" s="10">
        <v>346033</v>
      </c>
      <c r="C77" s="10">
        <v>11162</v>
      </c>
      <c r="D77" s="10">
        <v>333</v>
      </c>
      <c r="E77" s="10">
        <v>18</v>
      </c>
      <c r="F77" s="10">
        <v>95</v>
      </c>
      <c r="G77" s="10">
        <v>410</v>
      </c>
      <c r="H77" s="10">
        <v>10</v>
      </c>
      <c r="I77" s="10">
        <v>98</v>
      </c>
      <c r="J77" s="10">
        <v>806</v>
      </c>
      <c r="K77" s="10">
        <v>57</v>
      </c>
      <c r="L77" s="10">
        <v>93</v>
      </c>
      <c r="M77" s="11">
        <v>407.54</v>
      </c>
      <c r="N77" s="11">
        <v>16.5</v>
      </c>
      <c r="O77" s="10">
        <v>6</v>
      </c>
      <c r="P77" s="43">
        <v>50</v>
      </c>
      <c r="Q77" s="46">
        <v>7.3</v>
      </c>
      <c r="R77" s="46">
        <v>7.2</v>
      </c>
      <c r="S77" s="48">
        <v>1.867</v>
      </c>
      <c r="T77" s="48">
        <v>1.736</v>
      </c>
      <c r="AA77" s="10">
        <v>129743</v>
      </c>
      <c r="AB77" s="11">
        <f t="shared" ref="AB77:AB88" si="16">AA77/B77</f>
        <v>0.37494400823042889</v>
      </c>
      <c r="AZ77" s="200">
        <f>(0.8*C77*G77)/60</f>
        <v>61018.933333333334</v>
      </c>
    </row>
    <row r="78" spans="1:52" x14ac:dyDescent="0.25">
      <c r="A78" s="9" t="s">
        <v>37</v>
      </c>
      <c r="B78" s="10">
        <v>312241</v>
      </c>
      <c r="C78" s="10">
        <v>10767</v>
      </c>
      <c r="D78" s="10">
        <v>200</v>
      </c>
      <c r="E78" s="10">
        <v>33</v>
      </c>
      <c r="F78" s="10">
        <v>84</v>
      </c>
      <c r="G78" s="10">
        <v>280</v>
      </c>
      <c r="H78" s="10">
        <v>17</v>
      </c>
      <c r="I78" s="10">
        <v>94</v>
      </c>
      <c r="J78" s="10">
        <v>550</v>
      </c>
      <c r="K78" s="10">
        <v>72</v>
      </c>
      <c r="L78" s="10">
        <v>87</v>
      </c>
      <c r="M78" s="11">
        <v>184.14</v>
      </c>
      <c r="N78" s="11">
        <v>16.100000000000001</v>
      </c>
      <c r="O78" s="10">
        <v>6</v>
      </c>
      <c r="P78" s="44">
        <v>79</v>
      </c>
      <c r="Q78" s="46">
        <v>7.3</v>
      </c>
      <c r="R78" s="46">
        <v>7.3</v>
      </c>
      <c r="S78" s="48">
        <v>1.27</v>
      </c>
      <c r="T78" s="48">
        <v>1.07</v>
      </c>
      <c r="AA78" s="10">
        <v>109986</v>
      </c>
      <c r="AB78" s="11">
        <f t="shared" si="16"/>
        <v>0.35224714243164734</v>
      </c>
      <c r="AZ78" s="200">
        <f t="shared" ref="AZ78:AZ88" si="17">(0.8*C78*G78)/60</f>
        <v>40196.800000000003</v>
      </c>
    </row>
    <row r="79" spans="1:52" x14ac:dyDescent="0.25">
      <c r="A79" s="9" t="s">
        <v>38</v>
      </c>
      <c r="B79" s="10">
        <v>280249</v>
      </c>
      <c r="C79" s="10">
        <v>9040</v>
      </c>
      <c r="D79" s="10">
        <v>293</v>
      </c>
      <c r="E79" s="10">
        <v>13</v>
      </c>
      <c r="F79" s="10">
        <v>96</v>
      </c>
      <c r="G79" s="10">
        <v>340</v>
      </c>
      <c r="H79" s="10">
        <v>7</v>
      </c>
      <c r="I79" s="10">
        <v>98</v>
      </c>
      <c r="J79" s="10">
        <v>730</v>
      </c>
      <c r="K79" s="10">
        <v>62</v>
      </c>
      <c r="L79" s="10">
        <v>92</v>
      </c>
      <c r="M79" s="11">
        <v>177.64</v>
      </c>
      <c r="N79" s="11">
        <v>15.9</v>
      </c>
      <c r="O79" s="10"/>
      <c r="P79" s="44"/>
      <c r="Q79" s="46">
        <v>7.1</v>
      </c>
      <c r="R79" s="46">
        <v>7</v>
      </c>
      <c r="S79" s="48">
        <v>1.5</v>
      </c>
      <c r="T79" s="48">
        <v>1.258</v>
      </c>
      <c r="AA79" s="10">
        <v>125054</v>
      </c>
      <c r="AB79" s="11">
        <f t="shared" si="16"/>
        <v>0.44622460740270259</v>
      </c>
      <c r="AZ79" s="200">
        <f t="shared" si="17"/>
        <v>40981.333333333336</v>
      </c>
    </row>
    <row r="80" spans="1:52" x14ac:dyDescent="0.25">
      <c r="A80" s="9" t="s">
        <v>39</v>
      </c>
      <c r="B80" s="10">
        <v>287372</v>
      </c>
      <c r="C80" s="10">
        <v>9579</v>
      </c>
      <c r="D80" s="10">
        <v>240</v>
      </c>
      <c r="E80" s="10">
        <v>13</v>
      </c>
      <c r="F80" s="10">
        <v>95</v>
      </c>
      <c r="G80" s="10">
        <v>283</v>
      </c>
      <c r="H80" s="10">
        <v>6</v>
      </c>
      <c r="I80" s="10">
        <v>98</v>
      </c>
      <c r="J80" s="10">
        <v>692</v>
      </c>
      <c r="K80" s="10">
        <v>48</v>
      </c>
      <c r="L80" s="10">
        <v>93</v>
      </c>
      <c r="M80" s="11">
        <v>197.02</v>
      </c>
      <c r="N80" s="11">
        <v>16.600000000000001</v>
      </c>
      <c r="O80" s="10">
        <v>1</v>
      </c>
      <c r="P80" s="44">
        <v>2</v>
      </c>
      <c r="Q80" s="46">
        <v>7.4</v>
      </c>
      <c r="R80" s="46">
        <v>7.1</v>
      </c>
      <c r="S80" s="48">
        <v>1.0840000000000001</v>
      </c>
      <c r="T80" s="48">
        <v>0.95599999999999996</v>
      </c>
      <c r="AA80" s="10">
        <v>121544</v>
      </c>
      <c r="AB80" s="11">
        <f t="shared" si="16"/>
        <v>0.4229500438456078</v>
      </c>
      <c r="AZ80" s="200">
        <f t="shared" si="17"/>
        <v>36144.76</v>
      </c>
    </row>
    <row r="81" spans="1:52" x14ac:dyDescent="0.25">
      <c r="A81" s="9" t="s">
        <v>40</v>
      </c>
      <c r="B81" s="10">
        <v>295310</v>
      </c>
      <c r="C81" s="10">
        <v>9526</v>
      </c>
      <c r="D81" s="10">
        <v>240</v>
      </c>
      <c r="E81" s="10">
        <v>9</v>
      </c>
      <c r="F81" s="10">
        <v>96</v>
      </c>
      <c r="G81" s="10">
        <v>293</v>
      </c>
      <c r="H81" s="10">
        <v>4</v>
      </c>
      <c r="I81" s="10">
        <v>99</v>
      </c>
      <c r="J81" s="10">
        <v>586</v>
      </c>
      <c r="K81" s="10">
        <v>38</v>
      </c>
      <c r="L81" s="10">
        <v>94</v>
      </c>
      <c r="M81" s="11">
        <v>185.9</v>
      </c>
      <c r="N81" s="11">
        <v>16.3</v>
      </c>
      <c r="O81" s="10">
        <v>1</v>
      </c>
      <c r="P81" s="44">
        <v>8</v>
      </c>
      <c r="Q81" s="46">
        <v>7.2</v>
      </c>
      <c r="R81" s="46">
        <v>7.2</v>
      </c>
      <c r="S81" s="48">
        <v>1.238</v>
      </c>
      <c r="T81" s="48">
        <v>1.054</v>
      </c>
      <c r="AA81" s="10">
        <v>122182</v>
      </c>
      <c r="AB81" s="11">
        <f t="shared" si="16"/>
        <v>0.41374149199146659</v>
      </c>
      <c r="AZ81" s="200">
        <f t="shared" si="17"/>
        <v>37214.906666666662</v>
      </c>
    </row>
    <row r="82" spans="1:52" x14ac:dyDescent="0.25">
      <c r="A82" s="9" t="s">
        <v>41</v>
      </c>
      <c r="B82" s="10">
        <v>260716</v>
      </c>
      <c r="C82" s="10">
        <v>8691</v>
      </c>
      <c r="D82" s="10">
        <v>180</v>
      </c>
      <c r="E82" s="10">
        <v>8</v>
      </c>
      <c r="F82" s="10">
        <v>96</v>
      </c>
      <c r="G82" s="10">
        <v>187</v>
      </c>
      <c r="H82" s="10">
        <v>9</v>
      </c>
      <c r="I82" s="10">
        <v>95</v>
      </c>
      <c r="J82" s="10">
        <v>441</v>
      </c>
      <c r="K82" s="10">
        <v>38</v>
      </c>
      <c r="L82" s="10">
        <v>91</v>
      </c>
      <c r="M82" s="11">
        <v>204.7</v>
      </c>
      <c r="N82" s="11">
        <v>17.2</v>
      </c>
      <c r="O82" s="10">
        <v>1</v>
      </c>
      <c r="P82" s="44">
        <v>3</v>
      </c>
      <c r="Q82" s="46">
        <v>7.2</v>
      </c>
      <c r="R82" s="46">
        <v>7.2</v>
      </c>
      <c r="S82" s="48">
        <v>1.157</v>
      </c>
      <c r="T82" s="48">
        <v>1.0169999999999999</v>
      </c>
      <c r="AA82" s="10">
        <v>114234</v>
      </c>
      <c r="AB82" s="11">
        <f t="shared" si="16"/>
        <v>0.43815492720047866</v>
      </c>
      <c r="AZ82" s="200">
        <f t="shared" si="17"/>
        <v>21669.56</v>
      </c>
    </row>
    <row r="83" spans="1:52" x14ac:dyDescent="0.25">
      <c r="A83" s="9" t="s">
        <v>42</v>
      </c>
      <c r="B83" s="10">
        <v>265629</v>
      </c>
      <c r="C83" s="10">
        <v>8569</v>
      </c>
      <c r="D83" s="10">
        <v>435</v>
      </c>
      <c r="E83" s="10">
        <v>10</v>
      </c>
      <c r="F83" s="10">
        <v>98</v>
      </c>
      <c r="G83" s="10">
        <v>348</v>
      </c>
      <c r="H83" s="10">
        <v>6</v>
      </c>
      <c r="I83" s="10">
        <v>98</v>
      </c>
      <c r="J83" s="10">
        <v>701</v>
      </c>
      <c r="K83" s="10">
        <v>38</v>
      </c>
      <c r="L83" s="10">
        <v>95</v>
      </c>
      <c r="M83" s="11">
        <v>310.83999999999997</v>
      </c>
      <c r="N83" s="11">
        <v>16.899999999999999</v>
      </c>
      <c r="O83" s="10">
        <v>3</v>
      </c>
      <c r="P83" s="44">
        <v>212</v>
      </c>
      <c r="Q83" s="46"/>
      <c r="R83" s="46"/>
      <c r="S83" s="48"/>
      <c r="T83" s="48"/>
      <c r="AA83" s="10">
        <v>116078</v>
      </c>
      <c r="AB83" s="11">
        <f t="shared" si="16"/>
        <v>0.43699294881206496</v>
      </c>
      <c r="AZ83" s="200">
        <f t="shared" si="17"/>
        <v>39760.160000000003</v>
      </c>
    </row>
    <row r="84" spans="1:52" x14ac:dyDescent="0.25">
      <c r="A84" s="9" t="s">
        <v>43</v>
      </c>
      <c r="B84" s="10">
        <v>210306</v>
      </c>
      <c r="C84" s="10">
        <v>6784</v>
      </c>
      <c r="D84" s="10">
        <v>171</v>
      </c>
      <c r="E84" s="10">
        <v>9</v>
      </c>
      <c r="F84" s="10">
        <v>95</v>
      </c>
      <c r="G84" s="10">
        <v>273</v>
      </c>
      <c r="H84" s="10">
        <v>8</v>
      </c>
      <c r="I84" s="10">
        <v>97</v>
      </c>
      <c r="J84" s="10">
        <v>589</v>
      </c>
      <c r="K84" s="10">
        <v>41</v>
      </c>
      <c r="L84" s="10">
        <v>93</v>
      </c>
      <c r="M84" s="11">
        <f>20.9+121.58</f>
        <v>142.47999999999999</v>
      </c>
      <c r="N84" s="11">
        <v>16.600000000000001</v>
      </c>
      <c r="O84" s="10"/>
      <c r="P84" s="44"/>
      <c r="Q84" s="46">
        <v>7.3</v>
      </c>
      <c r="R84" s="46">
        <v>7.4</v>
      </c>
      <c r="S84" s="48">
        <v>1.423</v>
      </c>
      <c r="T84" s="48">
        <v>1.0229999999999999</v>
      </c>
      <c r="AA84" s="10">
        <v>95396</v>
      </c>
      <c r="AB84" s="11">
        <f t="shared" si="16"/>
        <v>0.45360569836333725</v>
      </c>
      <c r="AZ84" s="200">
        <f t="shared" si="17"/>
        <v>24693.760000000002</v>
      </c>
    </row>
    <row r="85" spans="1:52" x14ac:dyDescent="0.25">
      <c r="A85" s="9" t="s">
        <v>44</v>
      </c>
      <c r="B85" s="10">
        <v>237202</v>
      </c>
      <c r="C85" s="10">
        <v>7907</v>
      </c>
      <c r="D85" s="10">
        <v>160</v>
      </c>
      <c r="E85" s="10">
        <v>11</v>
      </c>
      <c r="F85" s="10">
        <v>93</v>
      </c>
      <c r="G85" s="10">
        <v>295</v>
      </c>
      <c r="H85" s="10">
        <v>3</v>
      </c>
      <c r="I85" s="10">
        <v>99</v>
      </c>
      <c r="J85" s="10">
        <v>621</v>
      </c>
      <c r="K85" s="10">
        <v>38</v>
      </c>
      <c r="L85" s="10">
        <v>94</v>
      </c>
      <c r="M85" s="11">
        <v>186.58</v>
      </c>
      <c r="N85" s="11">
        <v>17.100000000000001</v>
      </c>
      <c r="O85" s="10"/>
      <c r="P85" s="44"/>
      <c r="Q85" s="46">
        <v>7.2</v>
      </c>
      <c r="R85" s="46">
        <v>7.2</v>
      </c>
      <c r="S85" s="48">
        <v>1.607</v>
      </c>
      <c r="T85" s="48">
        <v>1.4359999999999999</v>
      </c>
      <c r="AA85" s="10">
        <v>99397</v>
      </c>
      <c r="AB85" s="11">
        <f t="shared" si="16"/>
        <v>0.41903946846991175</v>
      </c>
      <c r="AZ85" s="200">
        <f t="shared" si="17"/>
        <v>31100.866666666665</v>
      </c>
    </row>
    <row r="86" spans="1:52" x14ac:dyDescent="0.25">
      <c r="A86" s="9" t="s">
        <v>45</v>
      </c>
      <c r="B86" s="10">
        <v>236189</v>
      </c>
      <c r="C86" s="10">
        <v>7619</v>
      </c>
      <c r="D86" s="10">
        <v>255</v>
      </c>
      <c r="E86" s="10">
        <v>9</v>
      </c>
      <c r="F86" s="10">
        <v>97</v>
      </c>
      <c r="G86" s="10">
        <v>363</v>
      </c>
      <c r="H86" s="10">
        <v>5</v>
      </c>
      <c r="I86" s="10">
        <v>99</v>
      </c>
      <c r="J86" s="10">
        <v>781</v>
      </c>
      <c r="K86" s="10">
        <v>38</v>
      </c>
      <c r="L86" s="10">
        <v>95</v>
      </c>
      <c r="M86" s="11">
        <v>190.6</v>
      </c>
      <c r="N86" s="11">
        <v>16.899999999999999</v>
      </c>
      <c r="O86" s="10">
        <v>4</v>
      </c>
      <c r="P86" s="44">
        <v>94</v>
      </c>
      <c r="Q86" s="46">
        <v>7.3</v>
      </c>
      <c r="R86" s="46">
        <v>7.2</v>
      </c>
      <c r="S86" s="48">
        <v>1.9259999999999999</v>
      </c>
      <c r="T86" s="48">
        <v>1.772</v>
      </c>
      <c r="AA86" s="10">
        <v>100457</v>
      </c>
      <c r="AB86" s="11">
        <f t="shared" si="16"/>
        <v>0.42532463408541465</v>
      </c>
      <c r="AZ86" s="200">
        <f t="shared" si="17"/>
        <v>36875.96</v>
      </c>
    </row>
    <row r="87" spans="1:52" x14ac:dyDescent="0.25">
      <c r="A87" s="9" t="s">
        <v>46</v>
      </c>
      <c r="B87" s="10">
        <v>223861</v>
      </c>
      <c r="C87" s="10">
        <v>7462</v>
      </c>
      <c r="D87" s="10">
        <v>410</v>
      </c>
      <c r="E87" s="10">
        <v>20</v>
      </c>
      <c r="F87" s="10">
        <v>95</v>
      </c>
      <c r="G87" s="10">
        <v>596</v>
      </c>
      <c r="H87" s="10">
        <v>10</v>
      </c>
      <c r="I87" s="10">
        <v>98</v>
      </c>
      <c r="J87" s="10">
        <v>1310</v>
      </c>
      <c r="K87" s="10">
        <v>48</v>
      </c>
      <c r="L87" s="10">
        <v>96</v>
      </c>
      <c r="M87" s="11">
        <v>220.66</v>
      </c>
      <c r="N87" s="11">
        <v>17.100000000000001</v>
      </c>
      <c r="O87" s="10">
        <v>4</v>
      </c>
      <c r="P87" s="44">
        <v>35</v>
      </c>
      <c r="Q87" s="46">
        <v>7.1</v>
      </c>
      <c r="R87" s="46">
        <v>7.1</v>
      </c>
      <c r="S87" s="48">
        <v>1.647</v>
      </c>
      <c r="T87" s="48">
        <v>1.583</v>
      </c>
      <c r="AA87" s="10">
        <v>118483</v>
      </c>
      <c r="AB87" s="11">
        <f t="shared" si="16"/>
        <v>0.52927039546861665</v>
      </c>
      <c r="AZ87" s="200">
        <f t="shared" si="17"/>
        <v>59298.026666666665</v>
      </c>
    </row>
    <row r="88" spans="1:52" ht="13" thickBot="1" x14ac:dyDescent="0.3">
      <c r="A88" s="9" t="s">
        <v>47</v>
      </c>
      <c r="B88" s="10">
        <v>244376</v>
      </c>
      <c r="C88" s="10">
        <v>7883</v>
      </c>
      <c r="D88" s="10">
        <v>510</v>
      </c>
      <c r="E88" s="10">
        <v>20</v>
      </c>
      <c r="F88" s="10">
        <v>96</v>
      </c>
      <c r="G88" s="10">
        <v>750</v>
      </c>
      <c r="H88" s="10">
        <v>16</v>
      </c>
      <c r="I88" s="10">
        <v>98</v>
      </c>
      <c r="J88" s="10">
        <v>1363</v>
      </c>
      <c r="K88" s="10">
        <v>57</v>
      </c>
      <c r="L88" s="10">
        <v>96</v>
      </c>
      <c r="M88" s="11">
        <v>295.45999999999998</v>
      </c>
      <c r="N88" s="11">
        <v>16.3</v>
      </c>
      <c r="O88" s="10">
        <v>2</v>
      </c>
      <c r="P88" s="45">
        <v>14</v>
      </c>
      <c r="Q88" s="46">
        <v>7.1</v>
      </c>
      <c r="R88" s="46">
        <v>7.1</v>
      </c>
      <c r="S88" s="48">
        <v>1.6950000000000001</v>
      </c>
      <c r="T88" s="48">
        <v>1.6739999999999999</v>
      </c>
      <c r="AA88" s="10">
        <v>132683</v>
      </c>
      <c r="AB88" s="11">
        <f t="shared" si="16"/>
        <v>0.54294611582152097</v>
      </c>
      <c r="AZ88" s="200">
        <f t="shared" si="17"/>
        <v>78830</v>
      </c>
    </row>
    <row r="89" spans="1:52" ht="13" thickTop="1" x14ac:dyDescent="0.25">
      <c r="A89" s="12" t="s">
        <v>70</v>
      </c>
      <c r="B89" s="13">
        <f t="shared" ref="B89:P89" si="18">SUM(B77:B88)</f>
        <v>3199484</v>
      </c>
      <c r="C89" s="13">
        <f t="shared" si="18"/>
        <v>104989</v>
      </c>
      <c r="D89" s="13">
        <f t="shared" si="18"/>
        <v>3427</v>
      </c>
      <c r="E89" s="13">
        <f>SUM(E77:E88)</f>
        <v>173</v>
      </c>
      <c r="F89" s="13">
        <f>SUM(F77:F88)</f>
        <v>1136</v>
      </c>
      <c r="G89" s="13">
        <f>SUM(G77:G88)</f>
        <v>4418</v>
      </c>
      <c r="H89" s="13">
        <f>SUM(H77:H88)</f>
        <v>101</v>
      </c>
      <c r="I89" s="13">
        <f>SUM(I77:I88)</f>
        <v>1171</v>
      </c>
      <c r="J89" s="13">
        <f t="shared" si="18"/>
        <v>9170</v>
      </c>
      <c r="K89" s="13">
        <f>SUM(K77:K88)</f>
        <v>575</v>
      </c>
      <c r="L89" s="13">
        <f>SUM(L77:L88)</f>
        <v>1119</v>
      </c>
      <c r="M89" s="13">
        <f t="shared" si="18"/>
        <v>2703.56</v>
      </c>
      <c r="N89" s="13">
        <f t="shared" si="18"/>
        <v>199.5</v>
      </c>
      <c r="O89" s="13">
        <f t="shared" si="18"/>
        <v>28</v>
      </c>
      <c r="P89" s="13">
        <f t="shared" si="18"/>
        <v>497</v>
      </c>
      <c r="Q89" s="49">
        <f>SUM(Q77:Q88)</f>
        <v>79.5</v>
      </c>
      <c r="R89" s="49">
        <f>SUM(R77:R88)</f>
        <v>79</v>
      </c>
      <c r="S89" s="51">
        <f>SUM(S77:S88)</f>
        <v>16.413999999999998</v>
      </c>
      <c r="T89" s="51">
        <f>SUM(T77:T88)</f>
        <v>14.578999999999999</v>
      </c>
      <c r="AA89" s="13">
        <f>SUM(AA77:AA88)</f>
        <v>1385237</v>
      </c>
      <c r="AB89" s="13">
        <f>SUM(AB77:AB88)</f>
        <v>5.2554414821231985</v>
      </c>
      <c r="AZ89" s="201"/>
    </row>
    <row r="90" spans="1:52" ht="13" thickBot="1" x14ac:dyDescent="0.3">
      <c r="A90" s="14" t="s">
        <v>71</v>
      </c>
      <c r="B90" s="15">
        <f>AVERAGE(B77:B88)</f>
        <v>266623.66666666669</v>
      </c>
      <c r="C90" s="15">
        <f t="shared" ref="C90:N90" si="19">AVERAGE(C77:C88)</f>
        <v>8749.0833333333339</v>
      </c>
      <c r="D90" s="15">
        <f t="shared" si="19"/>
        <v>285.58333333333331</v>
      </c>
      <c r="E90" s="15">
        <f>AVERAGE(E77:E88)</f>
        <v>14.416666666666666</v>
      </c>
      <c r="F90" s="15">
        <f>AVERAGE(F77:F88)</f>
        <v>94.666666666666671</v>
      </c>
      <c r="G90" s="15">
        <f>AVERAGE(G77:G88)</f>
        <v>368.16666666666669</v>
      </c>
      <c r="H90" s="15">
        <f>AVERAGE(H77:H88)</f>
        <v>8.4166666666666661</v>
      </c>
      <c r="I90" s="15">
        <f>AVERAGE(I77:I88)</f>
        <v>97.583333333333329</v>
      </c>
      <c r="J90" s="15">
        <f t="shared" si="19"/>
        <v>764.16666666666663</v>
      </c>
      <c r="K90" s="15">
        <f>AVERAGE(K77:K88)</f>
        <v>47.916666666666664</v>
      </c>
      <c r="L90" s="15">
        <f>AVERAGE(L77:L88)</f>
        <v>93.25</v>
      </c>
      <c r="M90" s="15">
        <f t="shared" si="19"/>
        <v>225.29666666666665</v>
      </c>
      <c r="N90" s="15">
        <f t="shared" si="19"/>
        <v>16.625</v>
      </c>
      <c r="O90" s="15"/>
      <c r="P90" s="15"/>
      <c r="Q90" s="50">
        <f>AVERAGE(Q77:Q88)</f>
        <v>7.2272727272727275</v>
      </c>
      <c r="R90" s="50">
        <f>AVERAGE(R77:R88)</f>
        <v>7.1818181818181817</v>
      </c>
      <c r="S90" s="29">
        <f>AVERAGE(S77:S88)</f>
        <v>1.4921818181818181</v>
      </c>
      <c r="T90" s="29">
        <f>AVERAGE(T77:T88)</f>
        <v>1.3253636363636363</v>
      </c>
      <c r="AA90" s="15">
        <f>AVERAGE(AA77:AA88)</f>
        <v>115436.41666666667</v>
      </c>
      <c r="AB90" s="50">
        <f>AVERAGE(AB77:AB88)</f>
        <v>0.43795345684359988</v>
      </c>
      <c r="AZ90" s="202">
        <f>AVERAGE(AZ77:AZ88)</f>
        <v>42315.422222222223</v>
      </c>
    </row>
    <row r="91" spans="1:52" ht="13" thickTop="1" x14ac:dyDescent="0.25"/>
    <row r="92" spans="1:52" ht="13" thickBot="1" x14ac:dyDescent="0.3"/>
    <row r="93" spans="1:52" ht="13" thickTop="1" x14ac:dyDescent="0.25">
      <c r="A93" s="2" t="s">
        <v>7</v>
      </c>
      <c r="B93" s="3" t="s">
        <v>8</v>
      </c>
      <c r="C93" s="3" t="s">
        <v>60</v>
      </c>
      <c r="D93" s="3" t="s">
        <v>10</v>
      </c>
      <c r="E93" s="3" t="s">
        <v>11</v>
      </c>
      <c r="F93" s="4" t="s">
        <v>2</v>
      </c>
      <c r="G93" s="3" t="s">
        <v>12</v>
      </c>
      <c r="H93" s="3" t="s">
        <v>13</v>
      </c>
      <c r="I93" s="4" t="s">
        <v>14</v>
      </c>
      <c r="J93" s="3" t="s">
        <v>15</v>
      </c>
      <c r="K93" s="3" t="s">
        <v>16</v>
      </c>
      <c r="L93" s="4" t="s">
        <v>17</v>
      </c>
      <c r="M93" s="3" t="s">
        <v>18</v>
      </c>
      <c r="N93" s="4" t="s">
        <v>19</v>
      </c>
      <c r="O93" s="204" t="s">
        <v>20</v>
      </c>
      <c r="P93" s="206"/>
      <c r="Q93" s="3" t="s">
        <v>65</v>
      </c>
      <c r="R93" s="3" t="s">
        <v>66</v>
      </c>
      <c r="S93" s="3" t="s">
        <v>67</v>
      </c>
      <c r="T93" s="3" t="s">
        <v>68</v>
      </c>
      <c r="AA93" s="4" t="s">
        <v>21</v>
      </c>
      <c r="AB93" s="4" t="s">
        <v>22</v>
      </c>
      <c r="AZ93" s="130" t="s">
        <v>23</v>
      </c>
    </row>
    <row r="94" spans="1:52" ht="14" thickBot="1" x14ac:dyDescent="0.3">
      <c r="A94" s="5" t="s">
        <v>72</v>
      </c>
      <c r="B94" s="6" t="s">
        <v>25</v>
      </c>
      <c r="C94" s="7" t="s">
        <v>26</v>
      </c>
      <c r="D94" s="5" t="s">
        <v>27</v>
      </c>
      <c r="E94" s="5" t="s">
        <v>27</v>
      </c>
      <c r="F94" s="8" t="s">
        <v>28</v>
      </c>
      <c r="G94" s="5" t="s">
        <v>27</v>
      </c>
      <c r="H94" s="5" t="s">
        <v>27</v>
      </c>
      <c r="I94" s="8" t="s">
        <v>28</v>
      </c>
      <c r="J94" s="5" t="s">
        <v>27</v>
      </c>
      <c r="K94" s="5" t="s">
        <v>27</v>
      </c>
      <c r="L94" s="8" t="s">
        <v>28</v>
      </c>
      <c r="M94" s="6" t="s">
        <v>29</v>
      </c>
      <c r="N94" s="8" t="s">
        <v>30</v>
      </c>
      <c r="O94" s="6" t="s">
        <v>62</v>
      </c>
      <c r="P94" s="6" t="s">
        <v>52</v>
      </c>
      <c r="Q94" s="5"/>
      <c r="R94" s="5"/>
      <c r="S94" s="5"/>
      <c r="T94" s="5"/>
      <c r="AA94" s="8" t="s">
        <v>33</v>
      </c>
      <c r="AB94" s="7" t="s">
        <v>34</v>
      </c>
      <c r="AZ94" s="199" t="s">
        <v>35</v>
      </c>
    </row>
    <row r="95" spans="1:52" ht="13" thickTop="1" x14ac:dyDescent="0.25">
      <c r="A95" s="70" t="s">
        <v>36</v>
      </c>
      <c r="B95" s="62">
        <v>235622</v>
      </c>
      <c r="C95" s="62">
        <v>7600.7096774193551</v>
      </c>
      <c r="D95" s="63">
        <v>455</v>
      </c>
      <c r="E95" s="63">
        <v>18</v>
      </c>
      <c r="F95" s="63">
        <v>96</v>
      </c>
      <c r="G95" s="63">
        <v>605</v>
      </c>
      <c r="H95" s="63">
        <v>10</v>
      </c>
      <c r="I95" s="63">
        <v>98</v>
      </c>
      <c r="J95" s="63">
        <v>1210</v>
      </c>
      <c r="K95" s="63">
        <v>48</v>
      </c>
      <c r="L95" s="63">
        <v>96</v>
      </c>
      <c r="M95" s="54">
        <v>408.64</v>
      </c>
      <c r="N95" s="55">
        <v>15.9</v>
      </c>
      <c r="O95" s="10"/>
      <c r="P95" s="43"/>
      <c r="Q95" s="46"/>
      <c r="R95" s="46"/>
      <c r="S95" s="48"/>
      <c r="T95" s="48"/>
      <c r="AA95" s="62">
        <v>139554</v>
      </c>
      <c r="AB95" s="66">
        <f t="shared" ref="AB95:AB106" si="20">AA95/B95</f>
        <v>0.59227915899194472</v>
      </c>
      <c r="AZ95" s="200">
        <f>(0.8*C95*G95)/60</f>
        <v>61312.39139784946</v>
      </c>
    </row>
    <row r="96" spans="1:52" x14ac:dyDescent="0.25">
      <c r="A96" s="71" t="s">
        <v>37</v>
      </c>
      <c r="B96" s="10">
        <v>189801</v>
      </c>
      <c r="C96" s="10">
        <v>6778.6071428571431</v>
      </c>
      <c r="D96" s="56">
        <v>620</v>
      </c>
      <c r="E96" s="56">
        <v>16</v>
      </c>
      <c r="F96" s="56">
        <v>98</v>
      </c>
      <c r="G96" s="56">
        <v>725</v>
      </c>
      <c r="H96" s="56">
        <v>9</v>
      </c>
      <c r="I96" s="56">
        <v>99</v>
      </c>
      <c r="J96" s="56">
        <v>1421</v>
      </c>
      <c r="K96" s="56">
        <v>53</v>
      </c>
      <c r="L96" s="56">
        <v>96</v>
      </c>
      <c r="M96" s="57">
        <v>389.18</v>
      </c>
      <c r="N96" s="58">
        <v>16.7</v>
      </c>
      <c r="O96" s="10"/>
      <c r="P96" s="44"/>
      <c r="Q96" s="46"/>
      <c r="R96" s="46"/>
      <c r="S96" s="48"/>
      <c r="T96" s="48"/>
      <c r="AA96" s="10">
        <v>107109</v>
      </c>
      <c r="AB96" s="11">
        <f t="shared" si="20"/>
        <v>0.56432263265209348</v>
      </c>
      <c r="AZ96" s="200">
        <f t="shared" ref="AZ96:AZ106" si="21">(0.8*C96*G96)/60</f>
        <v>65526.535714285717</v>
      </c>
    </row>
    <row r="97" spans="1:52" x14ac:dyDescent="0.25">
      <c r="A97" s="71" t="s">
        <v>38</v>
      </c>
      <c r="B97" s="10">
        <v>228504</v>
      </c>
      <c r="C97" s="10">
        <v>7371.0967741935483</v>
      </c>
      <c r="D97" s="56">
        <v>250</v>
      </c>
      <c r="E97" s="56">
        <v>10</v>
      </c>
      <c r="F97" s="56">
        <v>96</v>
      </c>
      <c r="G97" s="56">
        <v>370</v>
      </c>
      <c r="H97" s="56">
        <v>8</v>
      </c>
      <c r="I97" s="56">
        <v>98</v>
      </c>
      <c r="J97" s="56">
        <v>701</v>
      </c>
      <c r="K97" s="56">
        <v>48</v>
      </c>
      <c r="L97" s="56">
        <v>93</v>
      </c>
      <c r="M97" s="11">
        <v>266.64</v>
      </c>
      <c r="N97" s="59">
        <v>17.8</v>
      </c>
      <c r="O97" s="10"/>
      <c r="P97" s="44"/>
      <c r="Q97" s="46"/>
      <c r="R97" s="46"/>
      <c r="S97" s="48"/>
      <c r="T97" s="48"/>
      <c r="AA97" s="10">
        <v>116421</v>
      </c>
      <c r="AB97" s="11">
        <f t="shared" si="20"/>
        <v>0.50949217519168155</v>
      </c>
      <c r="AZ97" s="200">
        <f t="shared" si="21"/>
        <v>36364.077419354835</v>
      </c>
    </row>
    <row r="98" spans="1:52" x14ac:dyDescent="0.25">
      <c r="A98" s="71" t="s">
        <v>39</v>
      </c>
      <c r="B98" s="10">
        <v>236435</v>
      </c>
      <c r="C98" s="10">
        <v>7881.166666666667</v>
      </c>
      <c r="D98" s="56">
        <v>338</v>
      </c>
      <c r="E98" s="56">
        <v>12</v>
      </c>
      <c r="F98" s="56">
        <v>96</v>
      </c>
      <c r="G98" s="56">
        <v>358</v>
      </c>
      <c r="H98" s="56">
        <v>8</v>
      </c>
      <c r="I98" s="56">
        <v>98</v>
      </c>
      <c r="J98" s="56">
        <v>687</v>
      </c>
      <c r="K98" s="56">
        <v>53</v>
      </c>
      <c r="L98" s="56">
        <v>92</v>
      </c>
      <c r="M98" s="11">
        <v>242.64</v>
      </c>
      <c r="N98" s="59">
        <v>16.899999999999999</v>
      </c>
      <c r="O98" s="10">
        <v>3</v>
      </c>
      <c r="P98" s="44">
        <v>21</v>
      </c>
      <c r="Q98" s="46">
        <v>7.2</v>
      </c>
      <c r="R98" s="46">
        <v>7.3</v>
      </c>
      <c r="S98" s="48">
        <v>1.2709999999999999</v>
      </c>
      <c r="T98" s="48">
        <v>1.101</v>
      </c>
      <c r="AA98" s="10">
        <v>117063</v>
      </c>
      <c r="AB98" s="11">
        <f t="shared" si="20"/>
        <v>0.4951170511980037</v>
      </c>
      <c r="AZ98" s="200">
        <f t="shared" si="21"/>
        <v>37619.435555555559</v>
      </c>
    </row>
    <row r="99" spans="1:52" x14ac:dyDescent="0.25">
      <c r="A99" s="71" t="s">
        <v>40</v>
      </c>
      <c r="B99" s="10">
        <v>224867</v>
      </c>
      <c r="C99" s="10">
        <v>7253.7741935483873</v>
      </c>
      <c r="D99" s="56">
        <v>520</v>
      </c>
      <c r="E99" s="56">
        <v>12</v>
      </c>
      <c r="F99" s="56">
        <v>98</v>
      </c>
      <c r="G99" s="56">
        <v>568</v>
      </c>
      <c r="H99" s="56">
        <v>5</v>
      </c>
      <c r="I99" s="56">
        <v>99</v>
      </c>
      <c r="J99" s="56">
        <v>1132</v>
      </c>
      <c r="K99" s="56">
        <v>38</v>
      </c>
      <c r="L99" s="56">
        <v>97</v>
      </c>
      <c r="M99" s="11">
        <v>307.26</v>
      </c>
      <c r="N99" s="59">
        <v>16.600000000000001</v>
      </c>
      <c r="O99" s="10">
        <v>3</v>
      </c>
      <c r="P99" s="44">
        <v>14</v>
      </c>
      <c r="Q99" s="11">
        <v>7</v>
      </c>
      <c r="R99" s="11">
        <v>7.1</v>
      </c>
      <c r="S99" s="44">
        <v>1.046</v>
      </c>
      <c r="T99" s="44">
        <v>1.0580000000000001</v>
      </c>
      <c r="AA99" s="10">
        <v>122288</v>
      </c>
      <c r="AB99" s="11">
        <f t="shared" si="20"/>
        <v>0.54382368244339985</v>
      </c>
      <c r="AZ99" s="200">
        <f t="shared" si="21"/>
        <v>54935.249892473126</v>
      </c>
    </row>
    <row r="100" spans="1:52" x14ac:dyDescent="0.25">
      <c r="A100" s="71" t="s">
        <v>41</v>
      </c>
      <c r="B100" s="10">
        <v>220660</v>
      </c>
      <c r="C100" s="10">
        <v>7355.333333333333</v>
      </c>
      <c r="D100" s="56">
        <v>333</v>
      </c>
      <c r="E100" s="56">
        <v>10</v>
      </c>
      <c r="F100" s="56">
        <v>97</v>
      </c>
      <c r="G100" s="56">
        <v>368</v>
      </c>
      <c r="H100" s="56">
        <v>6</v>
      </c>
      <c r="I100" s="56">
        <v>98</v>
      </c>
      <c r="J100" s="56">
        <v>768</v>
      </c>
      <c r="K100" s="56">
        <v>38</v>
      </c>
      <c r="L100" s="56">
        <v>95</v>
      </c>
      <c r="M100" s="11">
        <v>226.38</v>
      </c>
      <c r="N100" s="59">
        <v>17.3</v>
      </c>
      <c r="O100" s="10">
        <v>3</v>
      </c>
      <c r="P100" s="44">
        <v>22</v>
      </c>
      <c r="Q100" s="46">
        <v>7.3</v>
      </c>
      <c r="R100" s="46">
        <v>7</v>
      </c>
      <c r="S100" s="48">
        <v>1.1459999999999999</v>
      </c>
      <c r="T100" s="48">
        <v>1.048</v>
      </c>
      <c r="AA100" s="10">
        <v>111456</v>
      </c>
      <c r="AB100" s="11">
        <f t="shared" si="20"/>
        <v>0.50510287319858604</v>
      </c>
      <c r="AZ100" s="200">
        <f t="shared" si="21"/>
        <v>36090.168888888889</v>
      </c>
    </row>
    <row r="101" spans="1:52" x14ac:dyDescent="0.25">
      <c r="A101" s="71" t="s">
        <v>42</v>
      </c>
      <c r="B101" s="10">
        <v>229931</v>
      </c>
      <c r="C101" s="10">
        <v>7417.1290322580644</v>
      </c>
      <c r="D101" s="56">
        <v>345</v>
      </c>
      <c r="E101" s="56">
        <v>9</v>
      </c>
      <c r="F101" s="56">
        <v>97</v>
      </c>
      <c r="G101" s="56">
        <v>290</v>
      </c>
      <c r="H101" s="56">
        <v>5</v>
      </c>
      <c r="I101" s="56">
        <v>98</v>
      </c>
      <c r="J101" s="56">
        <v>587</v>
      </c>
      <c r="K101" s="56">
        <v>38</v>
      </c>
      <c r="L101" s="56">
        <v>94</v>
      </c>
      <c r="M101" s="11">
        <v>218.54</v>
      </c>
      <c r="N101" s="59">
        <v>16</v>
      </c>
      <c r="O101" s="10">
        <v>2</v>
      </c>
      <c r="P101" s="44">
        <v>20</v>
      </c>
      <c r="Q101" s="46">
        <v>7.3</v>
      </c>
      <c r="R101" s="46">
        <v>7.3</v>
      </c>
      <c r="S101" s="48">
        <v>1.129</v>
      </c>
      <c r="T101" s="48">
        <v>1.228</v>
      </c>
      <c r="AA101" s="10">
        <v>104236</v>
      </c>
      <c r="AB101" s="11">
        <f t="shared" si="20"/>
        <v>0.45333600080024006</v>
      </c>
      <c r="AZ101" s="200">
        <f t="shared" si="21"/>
        <v>28679.565591397852</v>
      </c>
    </row>
    <row r="102" spans="1:52" x14ac:dyDescent="0.25">
      <c r="A102" s="71" t="s">
        <v>43</v>
      </c>
      <c r="B102" s="10">
        <v>203596</v>
      </c>
      <c r="C102" s="10">
        <v>6567.6129032258068</v>
      </c>
      <c r="D102" s="56">
        <v>340</v>
      </c>
      <c r="E102" s="56">
        <v>13</v>
      </c>
      <c r="F102" s="56">
        <v>96</v>
      </c>
      <c r="G102" s="56">
        <v>250</v>
      </c>
      <c r="H102" s="56">
        <v>6</v>
      </c>
      <c r="I102" s="56">
        <v>98</v>
      </c>
      <c r="J102" s="56">
        <v>634</v>
      </c>
      <c r="K102" s="56">
        <v>48</v>
      </c>
      <c r="L102" s="56">
        <v>93</v>
      </c>
      <c r="M102" s="11">
        <v>234.22</v>
      </c>
      <c r="N102" s="59">
        <v>16.399999999999999</v>
      </c>
      <c r="O102" s="10"/>
      <c r="P102" s="44"/>
      <c r="Q102" s="46"/>
      <c r="R102" s="46"/>
      <c r="S102" s="48"/>
      <c r="T102" s="48"/>
      <c r="AA102" s="10">
        <v>88667</v>
      </c>
      <c r="AB102" s="11">
        <f t="shared" si="20"/>
        <v>0.435504626809957</v>
      </c>
      <c r="AZ102" s="200">
        <f t="shared" si="21"/>
        <v>21892.043010752692</v>
      </c>
    </row>
    <row r="103" spans="1:52" x14ac:dyDescent="0.25">
      <c r="A103" s="71" t="s">
        <v>44</v>
      </c>
      <c r="B103" s="67">
        <v>226312</v>
      </c>
      <c r="C103" s="67">
        <v>7543.7333333333336</v>
      </c>
      <c r="D103" s="56">
        <v>275</v>
      </c>
      <c r="E103" s="56">
        <v>10</v>
      </c>
      <c r="F103" s="56">
        <v>97</v>
      </c>
      <c r="G103" s="56">
        <v>320</v>
      </c>
      <c r="H103" s="56">
        <v>7</v>
      </c>
      <c r="I103" s="56">
        <v>98</v>
      </c>
      <c r="J103" s="56">
        <v>624</v>
      </c>
      <c r="K103" s="56">
        <v>53</v>
      </c>
      <c r="L103" s="56">
        <v>92</v>
      </c>
      <c r="M103" s="11">
        <v>213.48</v>
      </c>
      <c r="N103" s="59">
        <v>15.5</v>
      </c>
      <c r="O103" s="10">
        <v>4</v>
      </c>
      <c r="P103" s="44">
        <v>264</v>
      </c>
      <c r="Q103" s="46">
        <v>7.1</v>
      </c>
      <c r="R103" s="46">
        <v>7.1</v>
      </c>
      <c r="S103" s="48">
        <v>1.7210000000000001</v>
      </c>
      <c r="T103" s="48">
        <v>1.5269999999999999</v>
      </c>
      <c r="AA103" s="10">
        <v>83597</v>
      </c>
      <c r="AB103" s="11">
        <f t="shared" si="20"/>
        <v>0.36938827812930819</v>
      </c>
      <c r="AZ103" s="200">
        <f t="shared" si="21"/>
        <v>32186.595555555559</v>
      </c>
    </row>
    <row r="104" spans="1:52" x14ac:dyDescent="0.25">
      <c r="A104" s="71" t="s">
        <v>45</v>
      </c>
      <c r="B104" s="10">
        <v>224602</v>
      </c>
      <c r="C104" s="67">
        <v>7245.2258064516127</v>
      </c>
      <c r="D104" s="56">
        <v>220</v>
      </c>
      <c r="E104" s="56">
        <v>8</v>
      </c>
      <c r="F104" s="56">
        <v>96</v>
      </c>
      <c r="G104" s="56">
        <v>275</v>
      </c>
      <c r="H104" s="56">
        <v>8</v>
      </c>
      <c r="I104" s="56">
        <v>97</v>
      </c>
      <c r="J104" s="56">
        <v>634</v>
      </c>
      <c r="K104" s="56">
        <v>43</v>
      </c>
      <c r="L104" s="56">
        <v>93</v>
      </c>
      <c r="M104" s="11">
        <v>231.08</v>
      </c>
      <c r="N104" s="59">
        <v>16.8</v>
      </c>
      <c r="O104" s="10">
        <v>11</v>
      </c>
      <c r="P104" s="44">
        <v>523</v>
      </c>
      <c r="Q104" s="46">
        <v>7.3</v>
      </c>
      <c r="R104" s="46">
        <v>7.3</v>
      </c>
      <c r="S104" s="48">
        <v>1.7410000000000001</v>
      </c>
      <c r="T104" s="48">
        <v>1.6479999999999999</v>
      </c>
      <c r="AA104" s="10">
        <v>92082</v>
      </c>
      <c r="AB104" s="11">
        <f t="shared" si="20"/>
        <v>0.4099785398170987</v>
      </c>
      <c r="AZ104" s="200">
        <f t="shared" si="21"/>
        <v>26565.827956989247</v>
      </c>
    </row>
    <row r="105" spans="1:52" x14ac:dyDescent="0.25">
      <c r="A105" s="71" t="s">
        <v>46</v>
      </c>
      <c r="B105" s="10">
        <v>245009</v>
      </c>
      <c r="C105" s="67">
        <v>8166.9666666666662</v>
      </c>
      <c r="D105" s="56">
        <v>305</v>
      </c>
      <c r="E105" s="56">
        <v>10</v>
      </c>
      <c r="F105" s="56">
        <v>97</v>
      </c>
      <c r="G105" s="56">
        <v>450</v>
      </c>
      <c r="H105" s="56">
        <v>9</v>
      </c>
      <c r="I105" s="56">
        <v>98</v>
      </c>
      <c r="J105" s="56">
        <v>893</v>
      </c>
      <c r="K105" s="56">
        <v>58</v>
      </c>
      <c r="L105" s="56">
        <v>94</v>
      </c>
      <c r="M105" s="11">
        <v>176.12</v>
      </c>
      <c r="N105" s="59">
        <v>16.5</v>
      </c>
      <c r="O105" s="10">
        <v>10</v>
      </c>
      <c r="P105" s="44">
        <v>493</v>
      </c>
      <c r="Q105" s="46">
        <v>7.3</v>
      </c>
      <c r="R105" s="46">
        <v>7.3</v>
      </c>
      <c r="S105" s="48">
        <v>1.427</v>
      </c>
      <c r="T105" s="48">
        <v>1.2769999999999999</v>
      </c>
      <c r="AA105" s="10">
        <v>97615</v>
      </c>
      <c r="AB105" s="11">
        <f t="shared" si="20"/>
        <v>0.39841393581460272</v>
      </c>
      <c r="AZ105" s="200">
        <f t="shared" si="21"/>
        <v>49001.8</v>
      </c>
    </row>
    <row r="106" spans="1:52" ht="13" thickBot="1" x14ac:dyDescent="0.3">
      <c r="A106" s="72" t="s">
        <v>47</v>
      </c>
      <c r="B106" s="65">
        <v>208192</v>
      </c>
      <c r="C106" s="65">
        <v>6715.8709677419356</v>
      </c>
      <c r="D106" s="64">
        <v>424</v>
      </c>
      <c r="E106" s="64">
        <v>16</v>
      </c>
      <c r="F106" s="64">
        <v>96</v>
      </c>
      <c r="G106" s="64">
        <v>548</v>
      </c>
      <c r="H106" s="64">
        <v>10</v>
      </c>
      <c r="I106" s="64">
        <v>98</v>
      </c>
      <c r="J106" s="64">
        <v>1003</v>
      </c>
      <c r="K106" s="64">
        <v>72</v>
      </c>
      <c r="L106" s="64">
        <v>93</v>
      </c>
      <c r="M106" s="60">
        <v>264.74</v>
      </c>
      <c r="N106" s="61">
        <v>16.7</v>
      </c>
      <c r="O106" s="10">
        <v>6</v>
      </c>
      <c r="P106" s="45">
        <v>260</v>
      </c>
      <c r="Q106" s="46">
        <v>7.2</v>
      </c>
      <c r="R106" s="46">
        <v>7</v>
      </c>
      <c r="S106" s="48">
        <v>1.514</v>
      </c>
      <c r="T106" s="48">
        <v>1.5580000000000001</v>
      </c>
      <c r="AA106" s="65">
        <v>101343</v>
      </c>
      <c r="AB106" s="68">
        <f t="shared" si="20"/>
        <v>0.48677662926529358</v>
      </c>
      <c r="AZ106" s="200">
        <f t="shared" si="21"/>
        <v>49070.63053763441</v>
      </c>
    </row>
    <row r="107" spans="1:52" ht="13" thickTop="1" x14ac:dyDescent="0.25">
      <c r="A107" s="73" t="s">
        <v>73</v>
      </c>
      <c r="B107" s="74">
        <f t="shared" ref="B107:T107" si="22">SUM(B95:B106)</f>
        <v>2673531</v>
      </c>
      <c r="C107" s="74">
        <f t="shared" si="22"/>
        <v>87897.226497695854</v>
      </c>
      <c r="D107" s="74">
        <f t="shared" si="22"/>
        <v>4425</v>
      </c>
      <c r="E107" s="74">
        <f>SUM(E95:E106)</f>
        <v>144</v>
      </c>
      <c r="F107" s="75">
        <f>SUM(F95:F106)</f>
        <v>1160</v>
      </c>
      <c r="G107" s="74">
        <f>SUM(G95:G106)</f>
        <v>5127</v>
      </c>
      <c r="H107" s="74">
        <f>SUM(H95:H106)</f>
        <v>91</v>
      </c>
      <c r="I107" s="75">
        <f>SUM(I95:I106)</f>
        <v>1177</v>
      </c>
      <c r="J107" s="74">
        <f t="shared" si="22"/>
        <v>10294</v>
      </c>
      <c r="K107" s="74">
        <f>SUM(K95:K106)</f>
        <v>590</v>
      </c>
      <c r="L107" s="75">
        <f>SUM(L95:L106)</f>
        <v>1128</v>
      </c>
      <c r="M107" s="74">
        <f t="shared" si="22"/>
        <v>3178.9199999999992</v>
      </c>
      <c r="N107" s="75">
        <f t="shared" si="22"/>
        <v>199.1</v>
      </c>
      <c r="O107" s="74">
        <f t="shared" si="22"/>
        <v>42</v>
      </c>
      <c r="P107" s="74">
        <f t="shared" si="22"/>
        <v>1617</v>
      </c>
      <c r="Q107" s="76">
        <f t="shared" si="22"/>
        <v>57.699999999999996</v>
      </c>
      <c r="R107" s="76">
        <f t="shared" si="22"/>
        <v>57.399999999999991</v>
      </c>
      <c r="S107" s="77">
        <f t="shared" si="22"/>
        <v>10.994999999999999</v>
      </c>
      <c r="T107" s="77">
        <f t="shared" si="22"/>
        <v>10.444999999999999</v>
      </c>
      <c r="AA107" s="74">
        <f>SUM(AA95:AA106)</f>
        <v>1281431</v>
      </c>
      <c r="AB107" s="75">
        <f>SUM(AB95:AB106)</f>
        <v>5.7635355843122085</v>
      </c>
      <c r="AZ107" s="201"/>
    </row>
    <row r="108" spans="1:52" ht="13" thickBot="1" x14ac:dyDescent="0.3">
      <c r="A108" s="14" t="s">
        <v>74</v>
      </c>
      <c r="B108" s="15">
        <f>AVERAGE(B95:B106)</f>
        <v>222794.25</v>
      </c>
      <c r="C108" s="15">
        <f t="shared" ref="C108:N108" si="23">AVERAGE(C95:C106)</f>
        <v>7324.7688748079881</v>
      </c>
      <c r="D108" s="15">
        <f t="shared" si="23"/>
        <v>368.75</v>
      </c>
      <c r="E108" s="15">
        <f>AVERAGE(E95:E106)</f>
        <v>12</v>
      </c>
      <c r="F108" s="15">
        <f>AVERAGE(F95:F106)</f>
        <v>96.666666666666671</v>
      </c>
      <c r="G108" s="15">
        <f>AVERAGE(G95:G106)</f>
        <v>427.25</v>
      </c>
      <c r="H108" s="15">
        <f>AVERAGE(H95:H106)</f>
        <v>7.583333333333333</v>
      </c>
      <c r="I108" s="15">
        <f>AVERAGE(I95:I106)</f>
        <v>98.083333333333329</v>
      </c>
      <c r="J108" s="15">
        <f t="shared" si="23"/>
        <v>857.83333333333337</v>
      </c>
      <c r="K108" s="15">
        <f>AVERAGE(K95:K106)</f>
        <v>49.166666666666664</v>
      </c>
      <c r="L108" s="15">
        <f>AVERAGE(L95:L106)</f>
        <v>94</v>
      </c>
      <c r="M108" s="15">
        <f t="shared" si="23"/>
        <v>264.90999999999991</v>
      </c>
      <c r="N108" s="15">
        <f t="shared" si="23"/>
        <v>16.591666666666665</v>
      </c>
      <c r="O108" s="15"/>
      <c r="P108" s="15"/>
      <c r="Q108" s="50">
        <f>AVERAGE(Q95:Q106)</f>
        <v>7.2124999999999995</v>
      </c>
      <c r="R108" s="50">
        <f>AVERAGE(R95:R106)</f>
        <v>7.1749999999999989</v>
      </c>
      <c r="S108" s="29">
        <f>AVERAGE(S95:S106)</f>
        <v>1.3743749999999999</v>
      </c>
      <c r="T108" s="29">
        <f>AVERAGE(T95:T106)</f>
        <v>1.3056249999999998</v>
      </c>
      <c r="AA108" s="15">
        <f>AVERAGE(AA95:AA106)</f>
        <v>106785.91666666667</v>
      </c>
      <c r="AB108" s="50">
        <f>AVERAGE(AB95:AB106)</f>
        <v>0.48029463202601735</v>
      </c>
      <c r="AZ108" s="202">
        <f>AVERAGE(AZ95:AZ106)</f>
        <v>41603.693460061448</v>
      </c>
    </row>
    <row r="109" spans="1:52" ht="13" thickTop="1" x14ac:dyDescent="0.25"/>
    <row r="110" spans="1:52" ht="13" thickBot="1" x14ac:dyDescent="0.3"/>
    <row r="111" spans="1:52" ht="13" thickTop="1" x14ac:dyDescent="0.25">
      <c r="A111" s="2" t="s">
        <v>7</v>
      </c>
      <c r="B111" s="3" t="s">
        <v>8</v>
      </c>
      <c r="C111" s="3" t="s">
        <v>60</v>
      </c>
      <c r="D111" s="3" t="s">
        <v>10</v>
      </c>
      <c r="E111" s="3" t="s">
        <v>11</v>
      </c>
      <c r="F111" s="4" t="s">
        <v>2</v>
      </c>
      <c r="G111" s="3" t="s">
        <v>12</v>
      </c>
      <c r="H111" s="3" t="s">
        <v>13</v>
      </c>
      <c r="I111" s="4" t="s">
        <v>14</v>
      </c>
      <c r="J111" s="3" t="s">
        <v>15</v>
      </c>
      <c r="K111" s="3" t="s">
        <v>16</v>
      </c>
      <c r="L111" s="4" t="s">
        <v>17</v>
      </c>
      <c r="M111" s="3" t="s">
        <v>18</v>
      </c>
      <c r="N111" s="4" t="s">
        <v>19</v>
      </c>
      <c r="O111" s="204" t="s">
        <v>20</v>
      </c>
      <c r="P111" s="206"/>
      <c r="Q111" s="3" t="s">
        <v>65</v>
      </c>
      <c r="R111" s="3" t="s">
        <v>66</v>
      </c>
      <c r="S111" s="3" t="s">
        <v>67</v>
      </c>
      <c r="T111" s="3" t="s">
        <v>68</v>
      </c>
      <c r="AA111" s="4" t="s">
        <v>21</v>
      </c>
      <c r="AB111" s="4" t="s">
        <v>22</v>
      </c>
      <c r="AZ111" s="130" t="s">
        <v>23</v>
      </c>
    </row>
    <row r="112" spans="1:52" ht="14" thickBot="1" x14ac:dyDescent="0.3">
      <c r="A112" s="5" t="s">
        <v>75</v>
      </c>
      <c r="B112" s="6" t="s">
        <v>25</v>
      </c>
      <c r="C112" s="7" t="s">
        <v>26</v>
      </c>
      <c r="D112" s="5" t="s">
        <v>27</v>
      </c>
      <c r="E112" s="5" t="s">
        <v>27</v>
      </c>
      <c r="F112" s="8" t="s">
        <v>28</v>
      </c>
      <c r="G112" s="5" t="s">
        <v>27</v>
      </c>
      <c r="H112" s="5" t="s">
        <v>27</v>
      </c>
      <c r="I112" s="8" t="s">
        <v>28</v>
      </c>
      <c r="J112" s="5" t="s">
        <v>27</v>
      </c>
      <c r="K112" s="5" t="s">
        <v>27</v>
      </c>
      <c r="L112" s="8" t="s">
        <v>28</v>
      </c>
      <c r="M112" s="6" t="s">
        <v>29</v>
      </c>
      <c r="N112" s="8" t="s">
        <v>30</v>
      </c>
      <c r="O112" s="6" t="s">
        <v>62</v>
      </c>
      <c r="P112" s="6" t="s">
        <v>52</v>
      </c>
      <c r="Q112" s="5"/>
      <c r="R112" s="5"/>
      <c r="S112" s="5"/>
      <c r="T112" s="5"/>
      <c r="AA112" s="8" t="s">
        <v>33</v>
      </c>
      <c r="AB112" s="7" t="s">
        <v>34</v>
      </c>
      <c r="AZ112" s="199" t="s">
        <v>35</v>
      </c>
    </row>
    <row r="113" spans="1:52" ht="13" thickTop="1" x14ac:dyDescent="0.25">
      <c r="A113" s="70" t="s">
        <v>36</v>
      </c>
      <c r="B113" s="62">
        <v>223805</v>
      </c>
      <c r="C113" s="62">
        <v>7542</v>
      </c>
      <c r="D113" s="63">
        <v>310</v>
      </c>
      <c r="E113" s="63">
        <v>14</v>
      </c>
      <c r="F113" s="63">
        <v>96</v>
      </c>
      <c r="G113" s="63">
        <v>445</v>
      </c>
      <c r="H113" s="63">
        <v>8</v>
      </c>
      <c r="I113" s="63">
        <v>98</v>
      </c>
      <c r="J113" s="63">
        <v>883</v>
      </c>
      <c r="K113" s="63">
        <v>72</v>
      </c>
      <c r="L113" s="63">
        <v>92</v>
      </c>
      <c r="M113" s="54">
        <v>314.89999999999998</v>
      </c>
      <c r="N113" s="55">
        <v>16.3</v>
      </c>
      <c r="O113" s="10">
        <v>8</v>
      </c>
      <c r="P113" s="43">
        <v>338</v>
      </c>
      <c r="Q113" s="46">
        <v>7.1</v>
      </c>
      <c r="R113" s="46">
        <v>7.1</v>
      </c>
      <c r="S113" s="48">
        <v>1.524</v>
      </c>
      <c r="T113" s="48">
        <v>1.226</v>
      </c>
      <c r="AA113" s="62">
        <v>110117</v>
      </c>
      <c r="AB113" s="66">
        <f t="shared" ref="AB113:AB124" si="24">AA113/B113</f>
        <v>0.49202207278657761</v>
      </c>
      <c r="AZ113" s="200">
        <f>(0.8*C113*G113)/60</f>
        <v>44749.2</v>
      </c>
    </row>
    <row r="114" spans="1:52" x14ac:dyDescent="0.25">
      <c r="A114" s="71" t="s">
        <v>37</v>
      </c>
      <c r="B114" s="10">
        <v>211141</v>
      </c>
      <c r="C114" s="10">
        <v>7541</v>
      </c>
      <c r="D114" s="56">
        <v>480</v>
      </c>
      <c r="E114" s="56">
        <v>16</v>
      </c>
      <c r="F114" s="56">
        <v>97</v>
      </c>
      <c r="G114" s="56">
        <v>250</v>
      </c>
      <c r="H114" s="56">
        <v>11</v>
      </c>
      <c r="I114" s="56">
        <v>96</v>
      </c>
      <c r="J114" s="56">
        <v>720</v>
      </c>
      <c r="K114" s="56">
        <v>58</v>
      </c>
      <c r="L114" s="56">
        <v>92</v>
      </c>
      <c r="M114" s="57">
        <v>263.45999999999998</v>
      </c>
      <c r="N114" s="58">
        <v>16.600000000000001</v>
      </c>
      <c r="O114" s="10">
        <v>8</v>
      </c>
      <c r="P114" s="44">
        <v>118</v>
      </c>
      <c r="Q114" s="46">
        <v>7.2</v>
      </c>
      <c r="R114" s="46">
        <v>7.1</v>
      </c>
      <c r="S114" s="48">
        <v>1.641</v>
      </c>
      <c r="T114" s="48">
        <v>1.47</v>
      </c>
      <c r="AA114" s="10">
        <v>92211</v>
      </c>
      <c r="AB114" s="11">
        <f t="shared" si="24"/>
        <v>0.43672711600305009</v>
      </c>
      <c r="AZ114" s="200">
        <f t="shared" ref="AZ114:AZ124" si="25">(0.8*C114*G114)/60</f>
        <v>25136.666666666668</v>
      </c>
    </row>
    <row r="115" spans="1:52" x14ac:dyDescent="0.25">
      <c r="A115" s="71" t="s">
        <v>38</v>
      </c>
      <c r="B115" s="10">
        <v>238485</v>
      </c>
      <c r="C115" s="10">
        <v>7693</v>
      </c>
      <c r="D115" s="56">
        <v>300</v>
      </c>
      <c r="E115" s="56">
        <v>10</v>
      </c>
      <c r="F115" s="56">
        <v>97</v>
      </c>
      <c r="G115" s="56">
        <v>288</v>
      </c>
      <c r="H115" s="56">
        <v>12</v>
      </c>
      <c r="I115" s="56">
        <v>96</v>
      </c>
      <c r="J115" s="56">
        <v>681</v>
      </c>
      <c r="K115" s="56">
        <v>48</v>
      </c>
      <c r="L115" s="56">
        <v>93</v>
      </c>
      <c r="M115" s="11">
        <v>267.06</v>
      </c>
      <c r="N115" s="59">
        <v>17.3</v>
      </c>
      <c r="O115" s="10">
        <v>19</v>
      </c>
      <c r="P115" s="44">
        <v>267</v>
      </c>
      <c r="Q115" s="46">
        <v>7.1</v>
      </c>
      <c r="R115" s="46">
        <v>7.1</v>
      </c>
      <c r="S115" s="48">
        <v>1.379</v>
      </c>
      <c r="T115" s="48">
        <v>1.335</v>
      </c>
      <c r="AA115" s="10">
        <v>103577</v>
      </c>
      <c r="AB115" s="11">
        <f t="shared" si="24"/>
        <v>0.43431243055118768</v>
      </c>
      <c r="AZ115" s="200">
        <f t="shared" si="25"/>
        <v>29541.120000000003</v>
      </c>
    </row>
    <row r="116" spans="1:52" x14ac:dyDescent="0.25">
      <c r="A116" s="71" t="s">
        <v>39</v>
      </c>
      <c r="B116" s="10">
        <v>199971</v>
      </c>
      <c r="C116" s="10">
        <v>6666</v>
      </c>
      <c r="D116" s="69">
        <v>310</v>
      </c>
      <c r="E116" s="56">
        <v>13</v>
      </c>
      <c r="F116" s="56">
        <v>96</v>
      </c>
      <c r="G116" s="56">
        <v>348</v>
      </c>
      <c r="H116" s="56">
        <v>11</v>
      </c>
      <c r="I116" s="56">
        <v>97</v>
      </c>
      <c r="J116" s="56">
        <v>711</v>
      </c>
      <c r="K116" s="56">
        <v>48</v>
      </c>
      <c r="L116" s="56">
        <v>93</v>
      </c>
      <c r="M116" s="11">
        <v>255.54</v>
      </c>
      <c r="N116" s="59">
        <v>16.5</v>
      </c>
      <c r="O116" s="10">
        <v>4</v>
      </c>
      <c r="P116" s="44">
        <v>29</v>
      </c>
      <c r="Q116" s="46">
        <v>7.2</v>
      </c>
      <c r="R116" s="46">
        <v>7.1</v>
      </c>
      <c r="S116" s="48">
        <v>1.4750000000000001</v>
      </c>
      <c r="T116" s="48">
        <v>1.516</v>
      </c>
      <c r="AA116" s="10">
        <v>97141</v>
      </c>
      <c r="AB116" s="11">
        <f t="shared" si="24"/>
        <v>0.48577543743842855</v>
      </c>
      <c r="AZ116" s="200">
        <f t="shared" si="25"/>
        <v>30930.240000000002</v>
      </c>
    </row>
    <row r="117" spans="1:52" x14ac:dyDescent="0.25">
      <c r="A117" s="71" t="s">
        <v>40</v>
      </c>
      <c r="B117" s="10">
        <v>214475</v>
      </c>
      <c r="C117" s="10">
        <v>6919</v>
      </c>
      <c r="D117" s="56">
        <v>190</v>
      </c>
      <c r="E117" s="56">
        <v>8</v>
      </c>
      <c r="F117" s="56">
        <v>96</v>
      </c>
      <c r="G117" s="56">
        <v>240</v>
      </c>
      <c r="H117" s="56">
        <v>9</v>
      </c>
      <c r="I117" s="56">
        <v>96</v>
      </c>
      <c r="J117" s="56">
        <v>547</v>
      </c>
      <c r="K117" s="56">
        <v>38</v>
      </c>
      <c r="L117" s="56">
        <v>93</v>
      </c>
      <c r="M117" s="11">
        <v>333.44</v>
      </c>
      <c r="N117" s="59">
        <v>17</v>
      </c>
      <c r="O117" s="10">
        <v>5</v>
      </c>
      <c r="P117" s="44">
        <v>53</v>
      </c>
      <c r="Q117" s="46">
        <v>7.1</v>
      </c>
      <c r="R117" s="46">
        <v>7.2</v>
      </c>
      <c r="S117" s="48">
        <v>1.671</v>
      </c>
      <c r="T117" s="44">
        <v>1.504</v>
      </c>
      <c r="AA117" s="10">
        <v>106752</v>
      </c>
      <c r="AB117" s="11">
        <f t="shared" si="24"/>
        <v>0.49773633290593311</v>
      </c>
      <c r="AZ117" s="200">
        <f t="shared" si="25"/>
        <v>22140.800000000003</v>
      </c>
    </row>
    <row r="118" spans="1:52" x14ac:dyDescent="0.25">
      <c r="A118" s="71" t="s">
        <v>41</v>
      </c>
      <c r="B118" s="10">
        <v>190067</v>
      </c>
      <c r="C118" s="10">
        <v>6336</v>
      </c>
      <c r="D118" s="56">
        <v>335</v>
      </c>
      <c r="E118" s="56">
        <v>14</v>
      </c>
      <c r="F118" s="56">
        <v>96</v>
      </c>
      <c r="G118" s="56">
        <v>368</v>
      </c>
      <c r="H118" s="56">
        <v>8</v>
      </c>
      <c r="I118" s="56">
        <v>98</v>
      </c>
      <c r="J118" s="56">
        <v>567</v>
      </c>
      <c r="K118" s="56">
        <v>38</v>
      </c>
      <c r="L118" s="56">
        <v>93</v>
      </c>
      <c r="M118" s="11">
        <v>316.27999999999997</v>
      </c>
      <c r="N118" s="59">
        <v>17.2</v>
      </c>
      <c r="O118" s="10">
        <v>9</v>
      </c>
      <c r="P118" s="44">
        <v>91</v>
      </c>
      <c r="Q118" s="46">
        <v>7.1</v>
      </c>
      <c r="R118" s="46">
        <v>7.1</v>
      </c>
      <c r="S118" s="48">
        <v>1.6519999999999999</v>
      </c>
      <c r="T118" s="48">
        <v>1.5009999999999999</v>
      </c>
      <c r="AA118" s="10">
        <v>99880</v>
      </c>
      <c r="AB118" s="11">
        <f t="shared" si="24"/>
        <v>0.52549890301840929</v>
      </c>
      <c r="AZ118" s="200">
        <f t="shared" si="25"/>
        <v>31088.640000000003</v>
      </c>
    </row>
    <row r="119" spans="1:52" x14ac:dyDescent="0.25">
      <c r="A119" s="71" t="s">
        <v>42</v>
      </c>
      <c r="B119" s="10">
        <v>221637</v>
      </c>
      <c r="C119" s="10">
        <v>7150</v>
      </c>
      <c r="D119" s="56">
        <v>250</v>
      </c>
      <c r="E119" s="56">
        <v>10</v>
      </c>
      <c r="F119" s="56">
        <v>96</v>
      </c>
      <c r="G119" s="56">
        <v>265</v>
      </c>
      <c r="H119" s="56">
        <v>10</v>
      </c>
      <c r="I119" s="56">
        <v>96</v>
      </c>
      <c r="J119" s="56">
        <v>499</v>
      </c>
      <c r="K119" s="56">
        <v>43</v>
      </c>
      <c r="L119" s="56">
        <v>91</v>
      </c>
      <c r="M119" s="11">
        <v>83.14</v>
      </c>
      <c r="N119" s="59">
        <v>18.100000000000001</v>
      </c>
      <c r="O119" s="10">
        <v>3</v>
      </c>
      <c r="P119" s="44">
        <v>36</v>
      </c>
      <c r="Q119" s="46">
        <v>6.9</v>
      </c>
      <c r="R119" s="46">
        <v>6.9</v>
      </c>
      <c r="S119" s="48">
        <v>1.6339999999999999</v>
      </c>
      <c r="T119" s="48">
        <v>1.496</v>
      </c>
      <c r="AA119" s="10">
        <v>97361</v>
      </c>
      <c r="AB119" s="11">
        <f t="shared" si="24"/>
        <v>0.43928134742845282</v>
      </c>
      <c r="AZ119" s="200">
        <f t="shared" si="25"/>
        <v>25263.333333333332</v>
      </c>
    </row>
    <row r="120" spans="1:52" x14ac:dyDescent="0.25">
      <c r="A120" s="71" t="s">
        <v>43</v>
      </c>
      <c r="B120" s="10">
        <v>204841</v>
      </c>
      <c r="C120" s="10">
        <v>6608</v>
      </c>
      <c r="D120" s="56">
        <v>248</v>
      </c>
      <c r="E120" s="56">
        <v>6</v>
      </c>
      <c r="F120" s="56">
        <v>98</v>
      </c>
      <c r="G120" s="56">
        <v>226</v>
      </c>
      <c r="H120" s="56">
        <v>8</v>
      </c>
      <c r="I120" s="56">
        <v>97</v>
      </c>
      <c r="J120" s="56">
        <v>394</v>
      </c>
      <c r="K120" s="56">
        <v>33</v>
      </c>
      <c r="L120" s="56">
        <v>92</v>
      </c>
      <c r="M120" s="11">
        <v>230.56</v>
      </c>
      <c r="N120" s="59">
        <v>18</v>
      </c>
      <c r="O120" s="10">
        <v>4</v>
      </c>
      <c r="P120" s="44">
        <v>42</v>
      </c>
      <c r="Q120" s="46">
        <v>6.8</v>
      </c>
      <c r="R120" s="46">
        <v>6.9</v>
      </c>
      <c r="S120" s="48">
        <v>1.591</v>
      </c>
      <c r="T120" s="48">
        <v>1.431</v>
      </c>
      <c r="AA120" s="10">
        <v>86532</v>
      </c>
      <c r="AB120" s="11">
        <f t="shared" si="24"/>
        <v>0.42243496175082135</v>
      </c>
      <c r="AZ120" s="200">
        <f t="shared" si="25"/>
        <v>19912.10666666667</v>
      </c>
    </row>
    <row r="121" spans="1:52" x14ac:dyDescent="0.25">
      <c r="A121" s="71" t="s">
        <v>44</v>
      </c>
      <c r="B121" s="67">
        <v>208087</v>
      </c>
      <c r="C121" s="67">
        <v>6936</v>
      </c>
      <c r="D121" s="56">
        <v>353</v>
      </c>
      <c r="E121" s="56">
        <v>10</v>
      </c>
      <c r="F121" s="56">
        <v>97</v>
      </c>
      <c r="G121" s="56">
        <v>378</v>
      </c>
      <c r="H121" s="56">
        <v>8</v>
      </c>
      <c r="I121" s="56">
        <v>98</v>
      </c>
      <c r="J121" s="56">
        <v>781</v>
      </c>
      <c r="K121" s="56">
        <v>38</v>
      </c>
      <c r="L121" s="56">
        <v>95</v>
      </c>
      <c r="M121" s="11">
        <v>243.46</v>
      </c>
      <c r="N121" s="59">
        <v>18</v>
      </c>
      <c r="O121" s="10"/>
      <c r="P121" s="44"/>
      <c r="Q121" s="46">
        <v>7</v>
      </c>
      <c r="R121" s="46">
        <v>7.1</v>
      </c>
      <c r="S121" s="48">
        <v>1.452</v>
      </c>
      <c r="T121" s="48">
        <v>1.3280000000000001</v>
      </c>
      <c r="AA121" s="10">
        <v>86372</v>
      </c>
      <c r="AB121" s="11">
        <f t="shared" si="24"/>
        <v>0.41507638631918381</v>
      </c>
      <c r="AZ121" s="200">
        <f t="shared" si="25"/>
        <v>34957.439999999995</v>
      </c>
    </row>
    <row r="122" spans="1:52" x14ac:dyDescent="0.25">
      <c r="A122" s="71" t="s">
        <v>45</v>
      </c>
      <c r="B122" s="10">
        <v>238268</v>
      </c>
      <c r="C122" s="67">
        <v>7686</v>
      </c>
      <c r="D122" s="56">
        <v>275</v>
      </c>
      <c r="E122" s="56">
        <v>9</v>
      </c>
      <c r="F122" s="56">
        <v>97</v>
      </c>
      <c r="G122" s="56">
        <v>323</v>
      </c>
      <c r="H122" s="56">
        <v>8</v>
      </c>
      <c r="I122" s="56">
        <v>98</v>
      </c>
      <c r="J122" s="56">
        <v>645</v>
      </c>
      <c r="K122" s="56">
        <v>43</v>
      </c>
      <c r="L122" s="56">
        <v>93</v>
      </c>
      <c r="M122" s="11">
        <v>230.12</v>
      </c>
      <c r="N122" s="59">
        <v>17.899999999999999</v>
      </c>
      <c r="O122" s="10"/>
      <c r="P122" s="44"/>
      <c r="Q122" s="46">
        <v>7</v>
      </c>
      <c r="R122" s="46">
        <v>7</v>
      </c>
      <c r="S122" s="48">
        <v>1.6879999999999999</v>
      </c>
      <c r="T122" s="48">
        <v>1.4690000000000001</v>
      </c>
      <c r="AA122" s="10">
        <v>103521</v>
      </c>
      <c r="AB122" s="11">
        <f t="shared" si="24"/>
        <v>0.43447294643007034</v>
      </c>
      <c r="AZ122" s="200">
        <f t="shared" si="25"/>
        <v>33101.040000000001</v>
      </c>
    </row>
    <row r="123" spans="1:52" x14ac:dyDescent="0.25">
      <c r="A123" s="71" t="s">
        <v>46</v>
      </c>
      <c r="B123" s="10">
        <v>243112</v>
      </c>
      <c r="C123" s="67">
        <v>8104</v>
      </c>
      <c r="D123" s="56">
        <v>445</v>
      </c>
      <c r="E123" s="56">
        <v>16</v>
      </c>
      <c r="F123" s="56">
        <v>96</v>
      </c>
      <c r="G123" s="56">
        <v>340</v>
      </c>
      <c r="H123" s="56">
        <v>9</v>
      </c>
      <c r="I123" s="56">
        <v>97</v>
      </c>
      <c r="J123" s="56">
        <v>811</v>
      </c>
      <c r="K123" s="56">
        <v>58</v>
      </c>
      <c r="L123" s="56">
        <v>93</v>
      </c>
      <c r="M123" s="11">
        <v>204.32</v>
      </c>
      <c r="N123" s="59">
        <v>19</v>
      </c>
      <c r="O123" s="10"/>
      <c r="P123" s="44"/>
      <c r="Q123" s="46">
        <v>7.1</v>
      </c>
      <c r="R123" s="46">
        <v>7</v>
      </c>
      <c r="S123" s="48">
        <v>1.798</v>
      </c>
      <c r="T123" s="48">
        <v>1.746</v>
      </c>
      <c r="AA123" s="10">
        <v>95951</v>
      </c>
      <c r="AB123" s="11">
        <f t="shared" si="24"/>
        <v>0.39467817302313335</v>
      </c>
      <c r="AZ123" s="200">
        <f t="shared" si="25"/>
        <v>36738.133333333339</v>
      </c>
    </row>
    <row r="124" spans="1:52" ht="13" thickBot="1" x14ac:dyDescent="0.3">
      <c r="A124" s="72" t="s">
        <v>47</v>
      </c>
      <c r="B124" s="65">
        <v>243764</v>
      </c>
      <c r="C124" s="65">
        <v>7863</v>
      </c>
      <c r="D124" s="64">
        <v>300</v>
      </c>
      <c r="E124" s="64">
        <v>9</v>
      </c>
      <c r="F124" s="64">
        <v>97</v>
      </c>
      <c r="G124" s="64">
        <v>340</v>
      </c>
      <c r="H124" s="64">
        <v>7</v>
      </c>
      <c r="I124" s="64">
        <v>98</v>
      </c>
      <c r="J124" s="64">
        <v>677</v>
      </c>
      <c r="K124" s="64">
        <v>48</v>
      </c>
      <c r="L124" s="64">
        <v>92</v>
      </c>
      <c r="M124" s="60">
        <v>156.9</v>
      </c>
      <c r="N124" s="61">
        <v>17.5</v>
      </c>
      <c r="O124" s="10">
        <v>7</v>
      </c>
      <c r="P124" s="45">
        <v>98</v>
      </c>
      <c r="Q124" s="46">
        <v>7.1</v>
      </c>
      <c r="R124" s="46">
        <v>7.1</v>
      </c>
      <c r="S124" s="48">
        <v>1.5209999999999999</v>
      </c>
      <c r="T124" s="48">
        <v>1.3089999999999999</v>
      </c>
      <c r="AA124" s="65">
        <v>118969</v>
      </c>
      <c r="AB124" s="11">
        <f t="shared" si="24"/>
        <v>0.48804991713296469</v>
      </c>
      <c r="AZ124" s="200">
        <f t="shared" si="25"/>
        <v>35645.599999999999</v>
      </c>
    </row>
    <row r="125" spans="1:52" ht="13" thickTop="1" x14ac:dyDescent="0.25">
      <c r="A125" s="73" t="s">
        <v>76</v>
      </c>
      <c r="B125" s="74">
        <f>SUM(B113:B124)</f>
        <v>2637653</v>
      </c>
      <c r="C125" s="74">
        <f t="shared" ref="C125:T125" si="26">SUM(C113:C124)</f>
        <v>87044</v>
      </c>
      <c r="D125" s="74">
        <f t="shared" si="26"/>
        <v>3796</v>
      </c>
      <c r="E125" s="74">
        <f>SUM(E113:E124)</f>
        <v>135</v>
      </c>
      <c r="F125" s="75">
        <f>SUM(F113:F124)</f>
        <v>1159</v>
      </c>
      <c r="G125" s="74">
        <f>SUM(G113:G124)</f>
        <v>3811</v>
      </c>
      <c r="H125" s="74">
        <f>SUM(H113:H124)</f>
        <v>109</v>
      </c>
      <c r="I125" s="75">
        <f>SUM(I113:I124)</f>
        <v>1165</v>
      </c>
      <c r="J125" s="74">
        <f t="shared" si="26"/>
        <v>7916</v>
      </c>
      <c r="K125" s="74">
        <f>SUM(K113:K124)</f>
        <v>565</v>
      </c>
      <c r="L125" s="75">
        <f>SUM(L113:L124)</f>
        <v>1112</v>
      </c>
      <c r="M125" s="74">
        <f t="shared" si="26"/>
        <v>2899.1800000000003</v>
      </c>
      <c r="N125" s="75">
        <f t="shared" si="26"/>
        <v>209.4</v>
      </c>
      <c r="O125" s="74">
        <f t="shared" si="26"/>
        <v>67</v>
      </c>
      <c r="P125" s="74">
        <f t="shared" si="26"/>
        <v>1072</v>
      </c>
      <c r="Q125" s="76">
        <f t="shared" si="26"/>
        <v>84.699999999999989</v>
      </c>
      <c r="R125" s="76">
        <f t="shared" si="26"/>
        <v>84.699999999999989</v>
      </c>
      <c r="S125" s="77">
        <f t="shared" si="26"/>
        <v>19.026000000000003</v>
      </c>
      <c r="T125" s="77">
        <f t="shared" si="26"/>
        <v>17.331</v>
      </c>
      <c r="AA125" s="74">
        <f>SUM(AA113:AA124)</f>
        <v>1198384</v>
      </c>
      <c r="AB125" s="75">
        <f>SUM(AB113:AB124)</f>
        <v>5.4660660247882129</v>
      </c>
      <c r="AZ125" s="201"/>
    </row>
    <row r="126" spans="1:52" ht="13" thickBot="1" x14ac:dyDescent="0.3">
      <c r="A126" s="14" t="s">
        <v>77</v>
      </c>
      <c r="B126" s="15">
        <f>AVERAGE(B113:B124)</f>
        <v>219804.41666666666</v>
      </c>
      <c r="C126" s="15">
        <f t="shared" ref="C126:T126" si="27">AVERAGE(C113:C124)</f>
        <v>7253.666666666667</v>
      </c>
      <c r="D126" s="15">
        <f t="shared" si="27"/>
        <v>316.33333333333331</v>
      </c>
      <c r="E126" s="15">
        <f>AVERAGE(E113:E124)</f>
        <v>11.25</v>
      </c>
      <c r="F126" s="15">
        <f>AVERAGE(F113:F124)</f>
        <v>96.583333333333329</v>
      </c>
      <c r="G126" s="15">
        <f>AVERAGE(G113:G124)</f>
        <v>317.58333333333331</v>
      </c>
      <c r="H126" s="15">
        <f>AVERAGE(H113:H124)</f>
        <v>9.0833333333333339</v>
      </c>
      <c r="I126" s="15">
        <f>AVERAGE(I113:I124)</f>
        <v>97.083333333333329</v>
      </c>
      <c r="J126" s="15">
        <f t="shared" si="27"/>
        <v>659.66666666666663</v>
      </c>
      <c r="K126" s="15">
        <f>AVERAGE(K113:K124)</f>
        <v>47.083333333333336</v>
      </c>
      <c r="L126" s="15">
        <f>AVERAGE(L113:L124)</f>
        <v>92.666666666666671</v>
      </c>
      <c r="M126" s="15">
        <f t="shared" si="27"/>
        <v>241.59833333333336</v>
      </c>
      <c r="N126" s="15">
        <f t="shared" si="27"/>
        <v>17.45</v>
      </c>
      <c r="O126" s="15">
        <f t="shared" si="27"/>
        <v>7.4444444444444446</v>
      </c>
      <c r="P126" s="15">
        <f t="shared" si="27"/>
        <v>119.11111111111111</v>
      </c>
      <c r="Q126" s="50">
        <f t="shared" si="27"/>
        <v>7.0583333333333327</v>
      </c>
      <c r="R126" s="50">
        <f t="shared" si="27"/>
        <v>7.0583333333333327</v>
      </c>
      <c r="S126" s="29">
        <f t="shared" si="27"/>
        <v>1.5855000000000004</v>
      </c>
      <c r="T126" s="29">
        <f t="shared" si="27"/>
        <v>1.44425</v>
      </c>
      <c r="AA126" s="15">
        <f>AVERAGE(AA113:AA124)</f>
        <v>99865.333333333328</v>
      </c>
      <c r="AB126" s="50">
        <f>AVERAGE(AB113:AB124)</f>
        <v>0.45550550206568441</v>
      </c>
      <c r="AZ126" s="202">
        <f>AVERAGE(AZ113:AZ124)</f>
        <v>30767.026666666668</v>
      </c>
    </row>
    <row r="127" spans="1:52" ht="13" thickTop="1" x14ac:dyDescent="0.25"/>
    <row r="128" spans="1:52" ht="13" thickBot="1" x14ac:dyDescent="0.3"/>
    <row r="129" spans="1:52" ht="13" thickTop="1" x14ac:dyDescent="0.25">
      <c r="A129" s="2" t="s">
        <v>7</v>
      </c>
      <c r="B129" s="3" t="s">
        <v>8</v>
      </c>
      <c r="C129" s="3" t="s">
        <v>60</v>
      </c>
      <c r="D129" s="3" t="s">
        <v>10</v>
      </c>
      <c r="E129" s="3" t="s">
        <v>11</v>
      </c>
      <c r="F129" s="4" t="s">
        <v>2</v>
      </c>
      <c r="G129" s="3" t="s">
        <v>12</v>
      </c>
      <c r="H129" s="3" t="s">
        <v>13</v>
      </c>
      <c r="I129" s="4" t="s">
        <v>14</v>
      </c>
      <c r="J129" s="3" t="s">
        <v>15</v>
      </c>
      <c r="K129" s="3" t="s">
        <v>16</v>
      </c>
      <c r="L129" s="4" t="s">
        <v>17</v>
      </c>
      <c r="M129" s="3" t="s">
        <v>18</v>
      </c>
      <c r="N129" s="4" t="s">
        <v>19</v>
      </c>
      <c r="O129" s="204" t="s">
        <v>20</v>
      </c>
      <c r="P129" s="206"/>
      <c r="Q129" s="3" t="s">
        <v>65</v>
      </c>
      <c r="R129" s="3" t="s">
        <v>66</v>
      </c>
      <c r="S129" s="3" t="s">
        <v>67</v>
      </c>
      <c r="T129" s="3" t="s">
        <v>68</v>
      </c>
      <c r="AA129" s="4" t="s">
        <v>21</v>
      </c>
      <c r="AB129" s="4" t="s">
        <v>22</v>
      </c>
      <c r="AZ129" s="130" t="s">
        <v>23</v>
      </c>
    </row>
    <row r="130" spans="1:52" ht="14" thickBot="1" x14ac:dyDescent="0.3">
      <c r="A130" s="5" t="s">
        <v>78</v>
      </c>
      <c r="B130" s="6" t="s">
        <v>25</v>
      </c>
      <c r="C130" s="7" t="s">
        <v>26</v>
      </c>
      <c r="D130" s="5" t="s">
        <v>27</v>
      </c>
      <c r="E130" s="5" t="s">
        <v>27</v>
      </c>
      <c r="F130" s="8" t="s">
        <v>28</v>
      </c>
      <c r="G130" s="5" t="s">
        <v>27</v>
      </c>
      <c r="H130" s="5" t="s">
        <v>27</v>
      </c>
      <c r="I130" s="8" t="s">
        <v>28</v>
      </c>
      <c r="J130" s="5" t="s">
        <v>27</v>
      </c>
      <c r="K130" s="5" t="s">
        <v>27</v>
      </c>
      <c r="L130" s="8" t="s">
        <v>28</v>
      </c>
      <c r="M130" s="6" t="s">
        <v>29</v>
      </c>
      <c r="N130" s="8" t="s">
        <v>30</v>
      </c>
      <c r="O130" s="6" t="s">
        <v>62</v>
      </c>
      <c r="P130" s="6" t="s">
        <v>52</v>
      </c>
      <c r="Q130" s="5"/>
      <c r="R130" s="5"/>
      <c r="S130" s="5"/>
      <c r="T130" s="5"/>
      <c r="AA130" s="8" t="s">
        <v>33</v>
      </c>
      <c r="AB130" s="7" t="s">
        <v>34</v>
      </c>
      <c r="AZ130" s="199" t="s">
        <v>35</v>
      </c>
    </row>
    <row r="131" spans="1:52" ht="13" thickTop="1" x14ac:dyDescent="0.25">
      <c r="A131" s="70" t="s">
        <v>36</v>
      </c>
      <c r="B131" s="62">
        <v>257225</v>
      </c>
      <c r="C131" s="62">
        <v>8298</v>
      </c>
      <c r="D131" s="63">
        <v>415</v>
      </c>
      <c r="E131" s="63">
        <v>10</v>
      </c>
      <c r="F131" s="63">
        <v>98</v>
      </c>
      <c r="G131" s="63">
        <v>500</v>
      </c>
      <c r="H131" s="63">
        <v>5</v>
      </c>
      <c r="I131" s="63">
        <v>99</v>
      </c>
      <c r="J131" s="63">
        <v>835</v>
      </c>
      <c r="K131" s="63">
        <v>43</v>
      </c>
      <c r="L131" s="63">
        <v>95</v>
      </c>
      <c r="M131" s="54">
        <v>419.4</v>
      </c>
      <c r="N131" s="55">
        <v>18</v>
      </c>
      <c r="O131" s="10">
        <v>12</v>
      </c>
      <c r="P131" s="43">
        <v>182</v>
      </c>
      <c r="R131" s="78"/>
      <c r="S131" s="46">
        <v>1.425</v>
      </c>
      <c r="T131" s="46">
        <v>1.2789999999999999</v>
      </c>
      <c r="AA131" s="62">
        <v>136466</v>
      </c>
      <c r="AB131" s="66">
        <f t="shared" ref="AB131:AB142" si="28">AA131/B131</f>
        <v>0.53053163572747597</v>
      </c>
      <c r="AZ131" s="200">
        <f>(0.8*C131*G131)/60</f>
        <v>55320.000000000007</v>
      </c>
    </row>
    <row r="132" spans="1:52" x14ac:dyDescent="0.25">
      <c r="A132" s="71" t="s">
        <v>37</v>
      </c>
      <c r="B132" s="10">
        <v>234735</v>
      </c>
      <c r="C132" s="10">
        <v>8383</v>
      </c>
      <c r="D132" s="56">
        <v>345</v>
      </c>
      <c r="E132" s="56">
        <v>13</v>
      </c>
      <c r="F132" s="56">
        <v>96</v>
      </c>
      <c r="G132" s="56">
        <v>410</v>
      </c>
      <c r="H132" s="56">
        <v>5</v>
      </c>
      <c r="I132" s="56">
        <v>99</v>
      </c>
      <c r="J132" s="56">
        <v>878</v>
      </c>
      <c r="K132" s="56">
        <v>68</v>
      </c>
      <c r="L132" s="56">
        <v>92</v>
      </c>
      <c r="M132" s="57">
        <v>379.81</v>
      </c>
      <c r="N132" s="58">
        <v>18.5</v>
      </c>
      <c r="O132" s="10">
        <v>5</v>
      </c>
      <c r="P132" s="44">
        <v>42</v>
      </c>
      <c r="Q132" s="46"/>
      <c r="R132" s="46"/>
      <c r="S132" s="48">
        <v>1.478</v>
      </c>
      <c r="T132" s="48">
        <v>1.26</v>
      </c>
      <c r="AA132" s="10">
        <v>113852</v>
      </c>
      <c r="AB132" s="11">
        <f t="shared" si="28"/>
        <v>0.48502353718022451</v>
      </c>
      <c r="AZ132" s="200">
        <f t="shared" ref="AZ132:AZ142" si="29">(0.8*C132*G132)/60</f>
        <v>45827.066666666666</v>
      </c>
    </row>
    <row r="133" spans="1:52" x14ac:dyDescent="0.25">
      <c r="A133" s="71" t="s">
        <v>38</v>
      </c>
      <c r="B133" s="10">
        <v>259814</v>
      </c>
      <c r="C133" s="10">
        <v>8381</v>
      </c>
      <c r="D133" s="56">
        <v>370</v>
      </c>
      <c r="E133" s="56">
        <v>14</v>
      </c>
      <c r="F133" s="56">
        <v>96</v>
      </c>
      <c r="G133" s="56">
        <v>293</v>
      </c>
      <c r="H133" s="56">
        <v>6</v>
      </c>
      <c r="I133" s="56">
        <v>98</v>
      </c>
      <c r="J133" s="56">
        <v>605</v>
      </c>
      <c r="K133" s="56">
        <v>48</v>
      </c>
      <c r="L133" s="56">
        <v>92</v>
      </c>
      <c r="M133" s="11">
        <v>148.91999999999999</v>
      </c>
      <c r="N133" s="59">
        <v>17.3</v>
      </c>
      <c r="O133" s="10">
        <v>10</v>
      </c>
      <c r="P133" s="44">
        <v>109</v>
      </c>
      <c r="Q133" s="46"/>
      <c r="R133" s="46"/>
      <c r="S133" s="48">
        <v>1.7569999999999999</v>
      </c>
      <c r="T133" s="48">
        <v>1.228</v>
      </c>
      <c r="AA133" s="10">
        <v>112310</v>
      </c>
      <c r="AB133" s="11">
        <f t="shared" si="28"/>
        <v>0.43227077832603322</v>
      </c>
      <c r="AZ133" s="200">
        <f t="shared" si="29"/>
        <v>32741.773333333334</v>
      </c>
    </row>
    <row r="134" spans="1:52" x14ac:dyDescent="0.25">
      <c r="A134" s="71" t="s">
        <v>39</v>
      </c>
      <c r="B134" s="10">
        <v>303224</v>
      </c>
      <c r="C134" s="10">
        <v>10107</v>
      </c>
      <c r="D134" s="69">
        <v>320</v>
      </c>
      <c r="E134" s="56">
        <v>9</v>
      </c>
      <c r="F134" s="56">
        <v>97</v>
      </c>
      <c r="G134" s="56">
        <v>263</v>
      </c>
      <c r="H134" s="56">
        <v>5</v>
      </c>
      <c r="I134" s="56">
        <v>98</v>
      </c>
      <c r="J134" s="56">
        <v>648</v>
      </c>
      <c r="K134" s="56">
        <v>38</v>
      </c>
      <c r="L134" s="56">
        <v>94</v>
      </c>
      <c r="M134" s="11">
        <v>276.39999999999998</v>
      </c>
      <c r="N134" s="59">
        <v>18</v>
      </c>
      <c r="O134" s="10">
        <v>10</v>
      </c>
      <c r="P134" s="44">
        <v>121</v>
      </c>
      <c r="Q134" s="46">
        <v>7.3</v>
      </c>
      <c r="R134" s="46">
        <v>7.4</v>
      </c>
      <c r="S134" s="48">
        <v>1.4510000000000001</v>
      </c>
      <c r="T134" s="48">
        <v>1.115</v>
      </c>
      <c r="AA134" s="10">
        <v>116744</v>
      </c>
      <c r="AB134" s="11">
        <f t="shared" si="28"/>
        <v>0.38500910218188533</v>
      </c>
      <c r="AZ134" s="200">
        <f t="shared" si="29"/>
        <v>35441.880000000005</v>
      </c>
    </row>
    <row r="135" spans="1:52" x14ac:dyDescent="0.25">
      <c r="A135" s="71" t="s">
        <v>40</v>
      </c>
      <c r="B135" s="10">
        <v>244755</v>
      </c>
      <c r="C135" s="10">
        <v>7895</v>
      </c>
      <c r="D135" s="56">
        <v>280</v>
      </c>
      <c r="E135" s="56">
        <v>9</v>
      </c>
      <c r="F135" s="56">
        <v>97</v>
      </c>
      <c r="G135" s="56">
        <v>338</v>
      </c>
      <c r="H135" s="56">
        <v>7</v>
      </c>
      <c r="I135" s="56">
        <v>98</v>
      </c>
      <c r="J135" s="56">
        <v>485</v>
      </c>
      <c r="K135" s="56">
        <v>38</v>
      </c>
      <c r="L135" s="56">
        <v>92</v>
      </c>
      <c r="M135" s="11">
        <v>334.68</v>
      </c>
      <c r="N135" s="59">
        <v>19.5</v>
      </c>
      <c r="O135" s="10">
        <v>15</v>
      </c>
      <c r="P135" s="44">
        <v>164</v>
      </c>
      <c r="Q135" s="46">
        <v>7.6</v>
      </c>
      <c r="R135" s="46">
        <v>7.6</v>
      </c>
      <c r="S135" s="48">
        <v>1.591</v>
      </c>
      <c r="T135" s="44">
        <v>1.31</v>
      </c>
      <c r="AA135" s="10">
        <v>112572</v>
      </c>
      <c r="AB135" s="11">
        <f t="shared" si="28"/>
        <v>0.45993748850891708</v>
      </c>
      <c r="AZ135" s="200">
        <f t="shared" si="29"/>
        <v>35580.133333333331</v>
      </c>
    </row>
    <row r="136" spans="1:52" x14ac:dyDescent="0.25">
      <c r="A136" s="71" t="s">
        <v>41</v>
      </c>
      <c r="B136" s="10">
        <v>234762</v>
      </c>
      <c r="C136" s="10">
        <v>7825</v>
      </c>
      <c r="D136" s="56">
        <v>485</v>
      </c>
      <c r="E136" s="56">
        <v>9</v>
      </c>
      <c r="F136" s="56">
        <v>98</v>
      </c>
      <c r="G136" s="56">
        <v>335</v>
      </c>
      <c r="H136" s="56">
        <v>6</v>
      </c>
      <c r="I136" s="56">
        <v>98</v>
      </c>
      <c r="J136" s="56">
        <v>711</v>
      </c>
      <c r="K136" s="56">
        <v>38</v>
      </c>
      <c r="L136" s="56">
        <v>95</v>
      </c>
      <c r="M136" s="11">
        <v>197.6</v>
      </c>
      <c r="N136" s="59">
        <v>18.899999999999999</v>
      </c>
      <c r="O136" s="10">
        <v>12</v>
      </c>
      <c r="P136" s="44">
        <v>101</v>
      </c>
      <c r="Q136" s="46">
        <v>7.6</v>
      </c>
      <c r="R136" s="46">
        <v>7.7</v>
      </c>
      <c r="S136" s="48">
        <v>1.363</v>
      </c>
      <c r="T136" s="48">
        <v>1.2929999999999999</v>
      </c>
      <c r="AA136" s="10">
        <v>105250</v>
      </c>
      <c r="AB136" s="11">
        <f t="shared" si="28"/>
        <v>0.44832639013128189</v>
      </c>
      <c r="AZ136" s="200">
        <f t="shared" si="29"/>
        <v>34951.666666666664</v>
      </c>
    </row>
    <row r="137" spans="1:52" x14ac:dyDescent="0.25">
      <c r="A137" s="71" t="s">
        <v>42</v>
      </c>
      <c r="B137" s="10">
        <v>222355</v>
      </c>
      <c r="C137" s="10">
        <v>7173</v>
      </c>
      <c r="D137" s="56">
        <v>305</v>
      </c>
      <c r="E137" s="56">
        <v>7</v>
      </c>
      <c r="F137" s="56">
        <v>98</v>
      </c>
      <c r="G137" s="56">
        <v>295</v>
      </c>
      <c r="H137" s="56">
        <v>5</v>
      </c>
      <c r="I137" s="56">
        <v>98</v>
      </c>
      <c r="J137" s="56">
        <v>557</v>
      </c>
      <c r="K137" s="56">
        <v>67</v>
      </c>
      <c r="L137" s="56">
        <v>88</v>
      </c>
      <c r="M137" s="11">
        <v>215.72</v>
      </c>
      <c r="N137" s="59">
        <v>17.8</v>
      </c>
      <c r="O137" s="10">
        <v>3</v>
      </c>
      <c r="P137" s="44">
        <v>64</v>
      </c>
      <c r="Q137" s="46">
        <v>7.5</v>
      </c>
      <c r="R137" s="46">
        <v>7.9</v>
      </c>
      <c r="S137" s="48">
        <v>1.492</v>
      </c>
      <c r="T137" s="48">
        <v>1.3759999999999999</v>
      </c>
      <c r="AA137" s="10">
        <v>108036</v>
      </c>
      <c r="AB137" s="11">
        <f t="shared" si="28"/>
        <v>0.48587169166423061</v>
      </c>
      <c r="AZ137" s="200">
        <f t="shared" si="29"/>
        <v>28213.800000000003</v>
      </c>
    </row>
    <row r="138" spans="1:52" x14ac:dyDescent="0.25">
      <c r="A138" s="71" t="s">
        <v>43</v>
      </c>
      <c r="B138" s="10">
        <v>197103</v>
      </c>
      <c r="C138" s="10">
        <v>6358</v>
      </c>
      <c r="D138" s="56">
        <v>150</v>
      </c>
      <c r="E138" s="56">
        <v>8</v>
      </c>
      <c r="F138" s="56">
        <v>95</v>
      </c>
      <c r="G138" s="56">
        <v>208</v>
      </c>
      <c r="H138" s="56">
        <v>6</v>
      </c>
      <c r="I138" s="56">
        <v>97</v>
      </c>
      <c r="J138" s="56">
        <v>446</v>
      </c>
      <c r="K138" s="56">
        <v>43</v>
      </c>
      <c r="L138" s="56">
        <v>90</v>
      </c>
      <c r="M138" s="11">
        <v>176.2</v>
      </c>
      <c r="N138" s="59">
        <v>17.5</v>
      </c>
      <c r="O138" s="10"/>
      <c r="P138" s="44"/>
      <c r="Q138" s="46">
        <v>7.6</v>
      </c>
      <c r="R138" s="46">
        <v>7.4</v>
      </c>
      <c r="S138" s="48">
        <v>1.514</v>
      </c>
      <c r="T138" s="48">
        <v>4.37</v>
      </c>
      <c r="AA138" s="10">
        <v>93365</v>
      </c>
      <c r="AB138" s="11">
        <f t="shared" si="28"/>
        <v>0.47368634673241911</v>
      </c>
      <c r="AZ138" s="200">
        <f t="shared" si="29"/>
        <v>17632.853333333336</v>
      </c>
    </row>
    <row r="139" spans="1:52" x14ac:dyDescent="0.25">
      <c r="A139" s="71" t="s">
        <v>44</v>
      </c>
      <c r="B139" s="67">
        <v>212290</v>
      </c>
      <c r="C139" s="67">
        <v>7076</v>
      </c>
      <c r="D139" s="56">
        <v>295</v>
      </c>
      <c r="E139" s="56">
        <v>4</v>
      </c>
      <c r="F139" s="56">
        <v>99</v>
      </c>
      <c r="G139" s="56">
        <v>318</v>
      </c>
      <c r="H139" s="56">
        <v>22</v>
      </c>
      <c r="I139" s="56">
        <v>93</v>
      </c>
      <c r="J139" s="56">
        <v>586</v>
      </c>
      <c r="K139" s="56">
        <v>37</v>
      </c>
      <c r="L139" s="56">
        <v>94</v>
      </c>
      <c r="M139" s="11">
        <v>205.56</v>
      </c>
      <c r="N139" s="59">
        <v>17.3</v>
      </c>
      <c r="O139" s="10">
        <v>3</v>
      </c>
      <c r="P139" s="44">
        <v>34</v>
      </c>
      <c r="Q139" s="46">
        <v>8</v>
      </c>
      <c r="R139" s="46">
        <v>8.1</v>
      </c>
      <c r="S139" s="48">
        <v>1.508</v>
      </c>
      <c r="T139" s="48">
        <v>1.3340000000000001</v>
      </c>
      <c r="AA139" s="10">
        <v>98137</v>
      </c>
      <c r="AB139" s="11">
        <f t="shared" si="28"/>
        <v>0.46227801592161666</v>
      </c>
      <c r="AZ139" s="200">
        <f t="shared" si="29"/>
        <v>30002.240000000002</v>
      </c>
    </row>
    <row r="140" spans="1:52" x14ac:dyDescent="0.25">
      <c r="A140" s="71" t="s">
        <v>45</v>
      </c>
      <c r="B140" s="10">
        <v>260052</v>
      </c>
      <c r="C140" s="67">
        <v>8389</v>
      </c>
      <c r="D140" s="56">
        <v>380</v>
      </c>
      <c r="E140" s="56">
        <v>10</v>
      </c>
      <c r="F140" s="56">
        <v>98</v>
      </c>
      <c r="G140" s="56">
        <v>318</v>
      </c>
      <c r="H140" s="56">
        <v>6</v>
      </c>
      <c r="I140" s="56">
        <v>98</v>
      </c>
      <c r="J140" s="56">
        <v>816</v>
      </c>
      <c r="K140" s="56">
        <v>67</v>
      </c>
      <c r="L140" s="56">
        <v>92</v>
      </c>
      <c r="M140" s="11">
        <v>253.92</v>
      </c>
      <c r="N140" s="59">
        <v>17.8</v>
      </c>
      <c r="O140" s="10">
        <v>15</v>
      </c>
      <c r="P140" s="44">
        <v>189</v>
      </c>
      <c r="Q140" s="46">
        <v>7.6</v>
      </c>
      <c r="R140" s="46">
        <v>7.7</v>
      </c>
      <c r="S140" s="48">
        <v>1.3049999999999999</v>
      </c>
      <c r="T140" s="48">
        <v>1.3029999999999999</v>
      </c>
      <c r="AA140" s="10">
        <v>94183</v>
      </c>
      <c r="AB140" s="11">
        <f t="shared" si="28"/>
        <v>0.36216987371756421</v>
      </c>
      <c r="AZ140" s="200">
        <f t="shared" si="29"/>
        <v>35569.360000000001</v>
      </c>
    </row>
    <row r="141" spans="1:52" x14ac:dyDescent="0.25">
      <c r="A141" s="71" t="s">
        <v>46</v>
      </c>
      <c r="B141" s="10">
        <v>214209</v>
      </c>
      <c r="C141" s="67">
        <v>7140</v>
      </c>
      <c r="D141" s="56">
        <v>345</v>
      </c>
      <c r="E141" s="56">
        <v>7</v>
      </c>
      <c r="F141" s="56">
        <v>98</v>
      </c>
      <c r="G141" s="56">
        <v>400</v>
      </c>
      <c r="H141" s="56">
        <v>15</v>
      </c>
      <c r="I141" s="56">
        <v>96</v>
      </c>
      <c r="J141" s="56">
        <v>826</v>
      </c>
      <c r="K141" s="56">
        <v>38</v>
      </c>
      <c r="L141" s="56">
        <v>95</v>
      </c>
      <c r="M141" s="11">
        <v>242.84</v>
      </c>
      <c r="N141" s="59">
        <v>17.100000000000001</v>
      </c>
      <c r="O141" s="10">
        <v>2</v>
      </c>
      <c r="P141" s="44">
        <v>13</v>
      </c>
      <c r="Q141" s="46">
        <v>7.6</v>
      </c>
      <c r="R141" s="46">
        <v>7.7</v>
      </c>
      <c r="S141" s="48">
        <v>1.556</v>
      </c>
      <c r="T141" s="48">
        <v>1.3839999999999999</v>
      </c>
      <c r="AA141" s="10">
        <v>102194</v>
      </c>
      <c r="AB141" s="11">
        <f t="shared" si="28"/>
        <v>0.47707612658665133</v>
      </c>
      <c r="AZ141" s="200">
        <f t="shared" si="29"/>
        <v>38080</v>
      </c>
    </row>
    <row r="142" spans="1:52" ht="13" thickBot="1" x14ac:dyDescent="0.3">
      <c r="A142" s="72" t="s">
        <v>47</v>
      </c>
      <c r="B142" s="65">
        <v>234664</v>
      </c>
      <c r="C142" s="65">
        <v>7570</v>
      </c>
      <c r="D142" s="64">
        <v>169</v>
      </c>
      <c r="E142" s="64">
        <v>9</v>
      </c>
      <c r="F142" s="64">
        <v>94</v>
      </c>
      <c r="G142" s="64">
        <v>313</v>
      </c>
      <c r="H142" s="64">
        <v>8</v>
      </c>
      <c r="I142" s="64">
        <v>98</v>
      </c>
      <c r="J142" s="64">
        <v>671</v>
      </c>
      <c r="K142" s="64">
        <v>41</v>
      </c>
      <c r="L142" s="64">
        <v>94</v>
      </c>
      <c r="M142" s="60">
        <v>185.06</v>
      </c>
      <c r="N142" s="61">
        <v>16.399999999999999</v>
      </c>
      <c r="O142" s="10">
        <v>1</v>
      </c>
      <c r="P142" s="45">
        <v>22</v>
      </c>
      <c r="Q142" s="46">
        <v>8</v>
      </c>
      <c r="R142" s="46">
        <v>7.7</v>
      </c>
      <c r="S142" s="48">
        <v>1.5229999999999999</v>
      </c>
      <c r="T142" s="48">
        <v>1.365</v>
      </c>
      <c r="AA142" s="65">
        <v>104221</v>
      </c>
      <c r="AB142" s="11">
        <f t="shared" si="28"/>
        <v>0.44412862646166434</v>
      </c>
      <c r="AZ142" s="200">
        <f t="shared" si="29"/>
        <v>31592.133333333335</v>
      </c>
    </row>
    <row r="143" spans="1:52" ht="13" thickTop="1" x14ac:dyDescent="0.25">
      <c r="A143" s="73" t="s">
        <v>79</v>
      </c>
      <c r="B143" s="74">
        <f t="shared" ref="B143:T143" si="30">SUM(B131:B142)</f>
        <v>2875188</v>
      </c>
      <c r="C143" s="74">
        <f t="shared" si="30"/>
        <v>94595</v>
      </c>
      <c r="D143" s="74">
        <f t="shared" si="30"/>
        <v>3859</v>
      </c>
      <c r="E143" s="74">
        <f>SUM(E131:E142)</f>
        <v>109</v>
      </c>
      <c r="F143" s="75">
        <f>SUM(F131:F142)</f>
        <v>1164</v>
      </c>
      <c r="G143" s="74">
        <f>SUM(G131:G142)</f>
        <v>3991</v>
      </c>
      <c r="H143" s="74">
        <f>SUM(H131:H142)</f>
        <v>96</v>
      </c>
      <c r="I143" s="75">
        <f>SUM(I131:I142)</f>
        <v>1170</v>
      </c>
      <c r="J143" s="74">
        <f t="shared" si="30"/>
        <v>8064</v>
      </c>
      <c r="K143" s="74">
        <f>SUM(K131:K142)</f>
        <v>566</v>
      </c>
      <c r="L143" s="75">
        <f>SUM(L131:L142)</f>
        <v>1113</v>
      </c>
      <c r="M143" s="74">
        <f t="shared" si="30"/>
        <v>3036.11</v>
      </c>
      <c r="N143" s="75">
        <f t="shared" si="30"/>
        <v>214.10000000000002</v>
      </c>
      <c r="O143" s="74">
        <f t="shared" si="30"/>
        <v>88</v>
      </c>
      <c r="P143" s="74">
        <f t="shared" si="30"/>
        <v>1041</v>
      </c>
      <c r="Q143" s="76">
        <f t="shared" si="30"/>
        <v>68.800000000000011</v>
      </c>
      <c r="R143" s="76">
        <f t="shared" si="30"/>
        <v>69.2</v>
      </c>
      <c r="S143" s="77">
        <f t="shared" si="30"/>
        <v>17.963000000000001</v>
      </c>
      <c r="T143" s="77">
        <f t="shared" si="30"/>
        <v>18.617000000000001</v>
      </c>
      <c r="AA143" s="74">
        <f>SUM(AA131:AA142)</f>
        <v>1297330</v>
      </c>
      <c r="AB143" s="75">
        <f>SUM(AB131:AB142)</f>
        <v>5.446309613139964</v>
      </c>
      <c r="AZ143" s="201"/>
    </row>
    <row r="144" spans="1:52" ht="13" thickBot="1" x14ac:dyDescent="0.3">
      <c r="A144" s="14" t="s">
        <v>80</v>
      </c>
      <c r="B144" s="15">
        <f>AVERAGE(B131:B142)</f>
        <v>239599</v>
      </c>
      <c r="C144" s="15">
        <f t="shared" ref="C144:R144" si="31">AVERAGE(C131:C142)</f>
        <v>7882.916666666667</v>
      </c>
      <c r="D144" s="15">
        <f t="shared" si="31"/>
        <v>321.58333333333331</v>
      </c>
      <c r="E144" s="15">
        <f>AVERAGE(E131:E142)</f>
        <v>9.0833333333333339</v>
      </c>
      <c r="F144" s="15">
        <f>AVERAGE(F131:F142)</f>
        <v>97</v>
      </c>
      <c r="G144" s="15">
        <f>AVERAGE(G131:G142)</f>
        <v>332.58333333333331</v>
      </c>
      <c r="H144" s="15">
        <f>AVERAGE(H131:H142)</f>
        <v>8</v>
      </c>
      <c r="I144" s="15">
        <f>AVERAGE(I131:I142)</f>
        <v>97.5</v>
      </c>
      <c r="J144" s="15">
        <f t="shared" si="31"/>
        <v>672</v>
      </c>
      <c r="K144" s="15">
        <f>AVERAGE(K131:K142)</f>
        <v>47.166666666666664</v>
      </c>
      <c r="L144" s="15">
        <f>AVERAGE(L131:L142)</f>
        <v>92.75</v>
      </c>
      <c r="M144" s="15">
        <f t="shared" si="31"/>
        <v>253.00916666666669</v>
      </c>
      <c r="N144" s="15">
        <f t="shared" si="31"/>
        <v>17.841666666666669</v>
      </c>
      <c r="O144" s="15">
        <f t="shared" si="31"/>
        <v>8</v>
      </c>
      <c r="P144" s="15">
        <f t="shared" si="31"/>
        <v>94.63636363636364</v>
      </c>
      <c r="Q144" s="50">
        <f t="shared" si="31"/>
        <v>7.6444444444444457</v>
      </c>
      <c r="R144" s="50">
        <f t="shared" si="31"/>
        <v>7.6888888888888891</v>
      </c>
      <c r="S144" s="29">
        <f>AVERAGE(S131:S142)</f>
        <v>1.4969166666666667</v>
      </c>
      <c r="T144" s="29">
        <f>AVERAGE(T131:T142)</f>
        <v>1.5514166666666667</v>
      </c>
      <c r="AA144" s="15">
        <f>AVERAGE(AA131:AA142)</f>
        <v>108110.83333333333</v>
      </c>
      <c r="AB144" s="50">
        <f>AVERAGE(AB131:AB142)</f>
        <v>0.45385913442833031</v>
      </c>
      <c r="AZ144" s="202">
        <f>AVERAGE(AZ131:AZ142)</f>
        <v>35079.408888888887</v>
      </c>
    </row>
    <row r="145" spans="1:52" ht="13" thickTop="1" x14ac:dyDescent="0.25"/>
    <row r="146" spans="1:52" ht="13" thickBot="1" x14ac:dyDescent="0.3"/>
    <row r="147" spans="1:52" ht="13" thickTop="1" x14ac:dyDescent="0.25">
      <c r="A147" s="2" t="s">
        <v>7</v>
      </c>
      <c r="B147" s="3" t="s">
        <v>8</v>
      </c>
      <c r="C147" s="3" t="s">
        <v>60</v>
      </c>
      <c r="D147" s="3" t="s">
        <v>10</v>
      </c>
      <c r="E147" s="3" t="s">
        <v>11</v>
      </c>
      <c r="F147" s="4" t="s">
        <v>2</v>
      </c>
      <c r="G147" s="3" t="s">
        <v>12</v>
      </c>
      <c r="H147" s="3" t="s">
        <v>13</v>
      </c>
      <c r="I147" s="4" t="s">
        <v>14</v>
      </c>
      <c r="J147" s="3" t="s">
        <v>15</v>
      </c>
      <c r="K147" s="3" t="s">
        <v>16</v>
      </c>
      <c r="L147" s="4" t="s">
        <v>17</v>
      </c>
      <c r="M147" s="3" t="s">
        <v>18</v>
      </c>
      <c r="N147" s="4" t="s">
        <v>19</v>
      </c>
      <c r="O147" s="204" t="s">
        <v>20</v>
      </c>
      <c r="P147" s="206"/>
      <c r="Q147" s="3" t="s">
        <v>65</v>
      </c>
      <c r="R147" s="3" t="s">
        <v>66</v>
      </c>
      <c r="S147" s="3" t="s">
        <v>67</v>
      </c>
      <c r="T147" s="3" t="s">
        <v>68</v>
      </c>
      <c r="AA147" s="4" t="s">
        <v>21</v>
      </c>
      <c r="AB147" s="4" t="s">
        <v>22</v>
      </c>
      <c r="AZ147" s="130" t="s">
        <v>23</v>
      </c>
    </row>
    <row r="148" spans="1:52" ht="14" thickBot="1" x14ac:dyDescent="0.3">
      <c r="A148" s="5" t="s">
        <v>81</v>
      </c>
      <c r="B148" s="6" t="s">
        <v>25</v>
      </c>
      <c r="C148" s="7" t="s">
        <v>26</v>
      </c>
      <c r="D148" s="5" t="s">
        <v>27</v>
      </c>
      <c r="E148" s="5" t="s">
        <v>27</v>
      </c>
      <c r="F148" s="8" t="s">
        <v>28</v>
      </c>
      <c r="G148" s="5" t="s">
        <v>27</v>
      </c>
      <c r="H148" s="5" t="s">
        <v>27</v>
      </c>
      <c r="I148" s="8" t="s">
        <v>28</v>
      </c>
      <c r="J148" s="5" t="s">
        <v>27</v>
      </c>
      <c r="K148" s="5" t="s">
        <v>27</v>
      </c>
      <c r="L148" s="8" t="s">
        <v>28</v>
      </c>
      <c r="M148" s="6" t="s">
        <v>29</v>
      </c>
      <c r="N148" s="8" t="s">
        <v>30</v>
      </c>
      <c r="O148" s="6" t="s">
        <v>62</v>
      </c>
      <c r="P148" s="6" t="s">
        <v>52</v>
      </c>
      <c r="Q148" s="5"/>
      <c r="R148" s="5"/>
      <c r="S148" s="5"/>
      <c r="T148" s="5"/>
      <c r="AA148" s="8" t="s">
        <v>33</v>
      </c>
      <c r="AB148" s="7" t="s">
        <v>34</v>
      </c>
      <c r="AZ148" s="199" t="s">
        <v>35</v>
      </c>
    </row>
    <row r="149" spans="1:52" ht="13" thickTop="1" x14ac:dyDescent="0.25">
      <c r="A149" s="70" t="s">
        <v>36</v>
      </c>
      <c r="B149" s="62">
        <v>219297</v>
      </c>
      <c r="C149" s="62">
        <v>7074</v>
      </c>
      <c r="D149" s="63">
        <v>305</v>
      </c>
      <c r="E149" s="63">
        <v>15</v>
      </c>
      <c r="F149" s="63">
        <v>95</v>
      </c>
      <c r="G149" s="63">
        <v>325</v>
      </c>
      <c r="H149" s="63">
        <v>8</v>
      </c>
      <c r="I149" s="63">
        <v>98</v>
      </c>
      <c r="J149" s="63">
        <v>874</v>
      </c>
      <c r="K149" s="63">
        <v>43</v>
      </c>
      <c r="L149" s="63">
        <v>95</v>
      </c>
      <c r="M149" s="54">
        <v>294.74</v>
      </c>
      <c r="N149" s="55">
        <v>16.600000000000001</v>
      </c>
      <c r="O149" s="10">
        <v>6</v>
      </c>
      <c r="P149" s="43">
        <v>72</v>
      </c>
      <c r="Q149" s="93">
        <v>8.1</v>
      </c>
      <c r="R149" s="66">
        <v>8.1</v>
      </c>
      <c r="S149" s="48">
        <v>1.621</v>
      </c>
      <c r="T149" s="48">
        <v>1.3759999999999999</v>
      </c>
      <c r="AA149" s="62">
        <v>117464</v>
      </c>
      <c r="AB149" s="66">
        <f t="shared" ref="AB149:AB160" si="32">AA149/B149</f>
        <v>0.53563888242885216</v>
      </c>
      <c r="AZ149" s="200">
        <f>(0.8*C149*G149)/60</f>
        <v>30654.000000000004</v>
      </c>
    </row>
    <row r="150" spans="1:52" x14ac:dyDescent="0.25">
      <c r="A150" s="71" t="s">
        <v>37</v>
      </c>
      <c r="B150" s="10">
        <v>210599</v>
      </c>
      <c r="C150" s="10">
        <v>7262</v>
      </c>
      <c r="D150" s="56">
        <v>425</v>
      </c>
      <c r="E150" s="56">
        <v>14</v>
      </c>
      <c r="F150" s="56">
        <v>97</v>
      </c>
      <c r="G150" s="56">
        <v>348</v>
      </c>
      <c r="H150" s="56">
        <v>5</v>
      </c>
      <c r="I150" s="56">
        <v>99</v>
      </c>
      <c r="J150" s="56">
        <v>762</v>
      </c>
      <c r="K150" s="56">
        <v>70</v>
      </c>
      <c r="L150" s="56">
        <v>91</v>
      </c>
      <c r="M150" s="57">
        <v>428.8</v>
      </c>
      <c r="N150" s="58">
        <v>16.8</v>
      </c>
      <c r="O150" s="10">
        <v>13</v>
      </c>
      <c r="P150" s="44">
        <v>189</v>
      </c>
      <c r="Q150" s="46">
        <v>8.4</v>
      </c>
      <c r="R150" s="46">
        <v>7.9</v>
      </c>
      <c r="S150" s="48">
        <v>1.258</v>
      </c>
      <c r="T150" s="48">
        <v>1.153</v>
      </c>
      <c r="AA150" s="10">
        <v>116874</v>
      </c>
      <c r="AB150" s="11">
        <f t="shared" si="32"/>
        <v>0.55495990009449236</v>
      </c>
      <c r="AZ150" s="200">
        <f t="shared" ref="AZ150:AZ160" si="33">(0.8*C150*G150)/60</f>
        <v>33695.68</v>
      </c>
    </row>
    <row r="151" spans="1:52" x14ac:dyDescent="0.25">
      <c r="A151" s="71" t="s">
        <v>38</v>
      </c>
      <c r="B151" s="10">
        <v>203895</v>
      </c>
      <c r="C151" s="10">
        <v>6577</v>
      </c>
      <c r="D151" s="56">
        <v>368</v>
      </c>
      <c r="E151" s="56">
        <v>10</v>
      </c>
      <c r="F151" s="56">
        <v>97</v>
      </c>
      <c r="G151" s="56">
        <v>360</v>
      </c>
      <c r="H151" s="56">
        <v>6</v>
      </c>
      <c r="I151" s="56">
        <v>98</v>
      </c>
      <c r="J151" s="56">
        <v>686</v>
      </c>
      <c r="K151" s="56">
        <v>67</v>
      </c>
      <c r="L151" s="56">
        <v>90</v>
      </c>
      <c r="M151" s="11">
        <v>384.86</v>
      </c>
      <c r="N151" s="59">
        <v>17.2</v>
      </c>
      <c r="O151" s="10">
        <v>4</v>
      </c>
      <c r="P151" s="44">
        <v>63</v>
      </c>
      <c r="Q151" s="46">
        <v>8.1999999999999993</v>
      </c>
      <c r="R151" s="46">
        <v>8.1</v>
      </c>
      <c r="S151" s="48">
        <v>1.498</v>
      </c>
      <c r="T151" s="48">
        <v>1.2290000000000001</v>
      </c>
      <c r="AA151" s="10">
        <v>114812</v>
      </c>
      <c r="AB151" s="11">
        <f t="shared" si="32"/>
        <v>0.56309374923367417</v>
      </c>
      <c r="AZ151" s="200">
        <f t="shared" si="33"/>
        <v>31569.600000000002</v>
      </c>
    </row>
    <row r="152" spans="1:52" x14ac:dyDescent="0.25">
      <c r="A152" s="71" t="s">
        <v>39</v>
      </c>
      <c r="B152" s="10">
        <v>181707</v>
      </c>
      <c r="C152" s="10">
        <v>6057</v>
      </c>
      <c r="D152" s="69">
        <v>218</v>
      </c>
      <c r="E152" s="56">
        <v>8</v>
      </c>
      <c r="F152" s="56">
        <v>97</v>
      </c>
      <c r="G152" s="56">
        <v>310</v>
      </c>
      <c r="H152" s="56">
        <v>6</v>
      </c>
      <c r="I152" s="56">
        <v>98</v>
      </c>
      <c r="J152" s="56">
        <v>536</v>
      </c>
      <c r="K152" s="56">
        <v>46</v>
      </c>
      <c r="L152" s="56">
        <v>92</v>
      </c>
      <c r="M152" s="11">
        <v>297.04000000000002</v>
      </c>
      <c r="N152" s="59">
        <v>17.2</v>
      </c>
      <c r="O152" s="10">
        <v>5</v>
      </c>
      <c r="P152" s="44">
        <v>59</v>
      </c>
      <c r="Q152" s="46">
        <v>8.3000000000000007</v>
      </c>
      <c r="R152" s="46">
        <v>8.1</v>
      </c>
      <c r="S152" s="48">
        <v>1.4630000000000001</v>
      </c>
      <c r="T152" s="48">
        <v>1.24</v>
      </c>
      <c r="AA152" s="10">
        <v>104824</v>
      </c>
      <c r="AB152" s="11">
        <f t="shared" si="32"/>
        <v>0.57688476503381814</v>
      </c>
      <c r="AZ152" s="200">
        <f t="shared" si="33"/>
        <v>25035.599999999999</v>
      </c>
    </row>
    <row r="153" spans="1:52" x14ac:dyDescent="0.25">
      <c r="A153" s="71" t="s">
        <v>40</v>
      </c>
      <c r="B153" s="10">
        <v>268458</v>
      </c>
      <c r="C153" s="10">
        <v>8660</v>
      </c>
      <c r="D153" s="56">
        <v>203</v>
      </c>
      <c r="E153" s="56">
        <v>7</v>
      </c>
      <c r="F153" s="56">
        <v>97</v>
      </c>
      <c r="G153" s="56">
        <v>310</v>
      </c>
      <c r="H153" s="56">
        <v>4</v>
      </c>
      <c r="I153" s="56">
        <v>99</v>
      </c>
      <c r="J153" s="56">
        <v>463</v>
      </c>
      <c r="K153" s="56">
        <v>38</v>
      </c>
      <c r="L153" s="56">
        <v>92</v>
      </c>
      <c r="M153" s="11">
        <v>212.58</v>
      </c>
      <c r="N153" s="59">
        <v>17.3</v>
      </c>
      <c r="O153" s="10">
        <v>8</v>
      </c>
      <c r="P153" s="44">
        <v>108</v>
      </c>
      <c r="Q153" s="46">
        <v>8.1</v>
      </c>
      <c r="R153" s="46">
        <v>7.8</v>
      </c>
      <c r="S153" s="48">
        <v>1.361</v>
      </c>
      <c r="T153" s="44">
        <v>1.083</v>
      </c>
      <c r="AA153" s="10">
        <v>105904</v>
      </c>
      <c r="AB153" s="11">
        <f t="shared" si="32"/>
        <v>0.39449001333541933</v>
      </c>
      <c r="AZ153" s="200">
        <f t="shared" si="33"/>
        <v>35794.666666666664</v>
      </c>
    </row>
    <row r="154" spans="1:52" x14ac:dyDescent="0.25">
      <c r="A154" s="71" t="s">
        <v>41</v>
      </c>
      <c r="B154" s="10">
        <v>267908</v>
      </c>
      <c r="C154" s="10">
        <v>8930</v>
      </c>
      <c r="D154" s="56">
        <v>235</v>
      </c>
      <c r="E154" s="56">
        <v>5</v>
      </c>
      <c r="F154" s="56">
        <v>98</v>
      </c>
      <c r="G154" s="56">
        <v>389</v>
      </c>
      <c r="H154" s="56">
        <v>7</v>
      </c>
      <c r="I154" s="56">
        <v>98</v>
      </c>
      <c r="J154" s="56">
        <v>678</v>
      </c>
      <c r="K154" s="56">
        <v>69</v>
      </c>
      <c r="L154" s="56">
        <v>90</v>
      </c>
      <c r="M154" s="11">
        <v>229.22</v>
      </c>
      <c r="N154" s="59">
        <v>19.399999999999999</v>
      </c>
      <c r="O154" s="10">
        <v>11</v>
      </c>
      <c r="P154" s="44">
        <v>102</v>
      </c>
      <c r="Q154" s="46">
        <v>7.9</v>
      </c>
      <c r="R154" s="46">
        <v>7.8</v>
      </c>
      <c r="S154" s="48">
        <v>1.4339999999999999</v>
      </c>
      <c r="T154" s="48">
        <v>1.085</v>
      </c>
      <c r="AA154" s="10">
        <v>106786</v>
      </c>
      <c r="AB154" s="11">
        <f t="shared" si="32"/>
        <v>0.39859205398868269</v>
      </c>
      <c r="AZ154" s="200">
        <f t="shared" si="33"/>
        <v>46316.933333333334</v>
      </c>
    </row>
    <row r="155" spans="1:52" x14ac:dyDescent="0.25">
      <c r="A155" s="71" t="s">
        <v>42</v>
      </c>
      <c r="B155" s="10">
        <v>186329</v>
      </c>
      <c r="C155" s="10">
        <v>6011</v>
      </c>
      <c r="D155" s="56">
        <v>198</v>
      </c>
      <c r="E155" s="56">
        <v>8</v>
      </c>
      <c r="F155" s="56">
        <v>96</v>
      </c>
      <c r="G155" s="56">
        <v>323</v>
      </c>
      <c r="H155" s="56">
        <v>6</v>
      </c>
      <c r="I155" s="56">
        <v>98</v>
      </c>
      <c r="J155" s="56">
        <v>451</v>
      </c>
      <c r="K155" s="56">
        <v>45</v>
      </c>
      <c r="L155" s="56">
        <v>90</v>
      </c>
      <c r="M155" s="11">
        <v>142.02000000000001</v>
      </c>
      <c r="N155" s="59">
        <v>18.5</v>
      </c>
      <c r="O155" s="10">
        <v>12</v>
      </c>
      <c r="P155" s="44">
        <v>148</v>
      </c>
      <c r="Q155" s="46">
        <v>7.7</v>
      </c>
      <c r="R155" s="46">
        <v>8</v>
      </c>
      <c r="S155" s="48">
        <v>1.4490000000000001</v>
      </c>
      <c r="T155" s="48">
        <v>1.161</v>
      </c>
      <c r="AA155" s="10">
        <v>103047</v>
      </c>
      <c r="AB155" s="11">
        <f t="shared" si="32"/>
        <v>0.55303790606937187</v>
      </c>
      <c r="AZ155" s="200">
        <f t="shared" si="33"/>
        <v>25887.373333333337</v>
      </c>
    </row>
    <row r="156" spans="1:52" x14ac:dyDescent="0.25">
      <c r="A156" s="71" t="s">
        <v>43</v>
      </c>
      <c r="B156" s="10">
        <v>161669</v>
      </c>
      <c r="C156" s="10">
        <v>5215</v>
      </c>
      <c r="D156" s="56">
        <v>240</v>
      </c>
      <c r="E156" s="56">
        <v>15</v>
      </c>
      <c r="F156" s="56">
        <v>94</v>
      </c>
      <c r="G156" s="56">
        <v>193</v>
      </c>
      <c r="H156" s="56">
        <v>6</v>
      </c>
      <c r="I156" s="56">
        <v>97</v>
      </c>
      <c r="J156" s="56">
        <v>336</v>
      </c>
      <c r="K156" s="56">
        <v>38</v>
      </c>
      <c r="L156" s="56">
        <v>89</v>
      </c>
      <c r="M156" s="11">
        <v>149.58000000000001</v>
      </c>
      <c r="N156" s="59">
        <v>18.3</v>
      </c>
      <c r="O156" s="10">
        <v>17</v>
      </c>
      <c r="P156" s="44">
        <v>197</v>
      </c>
      <c r="Q156" s="46">
        <v>7.7</v>
      </c>
      <c r="R156" s="46">
        <v>7.9</v>
      </c>
      <c r="S156" s="48">
        <v>1.349</v>
      </c>
      <c r="T156" s="48">
        <v>1.33</v>
      </c>
      <c r="AA156" s="10">
        <v>101138</v>
      </c>
      <c r="AB156" s="11">
        <f t="shared" si="32"/>
        <v>0.62558684720014346</v>
      </c>
      <c r="AZ156" s="200">
        <f t="shared" si="33"/>
        <v>13419.933333333332</v>
      </c>
    </row>
    <row r="157" spans="1:52" x14ac:dyDescent="0.25">
      <c r="A157" s="71" t="s">
        <v>44</v>
      </c>
      <c r="B157" s="67">
        <v>171307</v>
      </c>
      <c r="C157" s="67">
        <v>5710</v>
      </c>
      <c r="D157" s="56">
        <v>350</v>
      </c>
      <c r="E157" s="56">
        <v>8</v>
      </c>
      <c r="F157" s="56">
        <v>98</v>
      </c>
      <c r="G157" s="56">
        <v>330</v>
      </c>
      <c r="H157" s="56">
        <v>6</v>
      </c>
      <c r="I157" s="56">
        <v>98</v>
      </c>
      <c r="J157" s="56">
        <v>502</v>
      </c>
      <c r="K157" s="56">
        <v>34</v>
      </c>
      <c r="L157" s="56">
        <v>93</v>
      </c>
      <c r="M157" s="11">
        <v>184.19</v>
      </c>
      <c r="N157" s="59">
        <v>17.399999999999999</v>
      </c>
      <c r="O157" s="10">
        <v>12</v>
      </c>
      <c r="P157" s="44">
        <v>126</v>
      </c>
      <c r="Q157" s="46">
        <v>7.8</v>
      </c>
      <c r="R157" s="46">
        <v>7.9</v>
      </c>
      <c r="S157" s="48">
        <v>1.4790000000000001</v>
      </c>
      <c r="T157" s="48">
        <v>1.1639999999999999</v>
      </c>
      <c r="AA157" s="10">
        <v>96766</v>
      </c>
      <c r="AB157" s="11">
        <f t="shared" si="32"/>
        <v>0.56486891954210861</v>
      </c>
      <c r="AZ157" s="200">
        <f t="shared" si="33"/>
        <v>25124</v>
      </c>
    </row>
    <row r="158" spans="1:52" x14ac:dyDescent="0.25">
      <c r="A158" s="71" t="s">
        <v>45</v>
      </c>
      <c r="B158" s="10">
        <v>247061</v>
      </c>
      <c r="C158" s="67">
        <v>7970</v>
      </c>
      <c r="D158" s="56">
        <v>293</v>
      </c>
      <c r="E158" s="56">
        <v>10</v>
      </c>
      <c r="F158" s="56">
        <v>97</v>
      </c>
      <c r="G158" s="56">
        <v>355</v>
      </c>
      <c r="H158" s="56">
        <v>8</v>
      </c>
      <c r="I158" s="56">
        <v>98</v>
      </c>
      <c r="J158" s="56">
        <v>623</v>
      </c>
      <c r="K158" s="56">
        <v>32</v>
      </c>
      <c r="L158" s="56">
        <v>95</v>
      </c>
      <c r="M158" s="11">
        <v>218.1</v>
      </c>
      <c r="N158" s="59">
        <v>17.8</v>
      </c>
      <c r="O158" s="10">
        <v>38</v>
      </c>
      <c r="P158" s="44">
        <v>308</v>
      </c>
      <c r="Q158" s="46">
        <v>7.9</v>
      </c>
      <c r="R158" s="46">
        <v>7.9</v>
      </c>
      <c r="S158" s="48">
        <v>1.343</v>
      </c>
      <c r="T158" s="48">
        <v>1.1439999999999999</v>
      </c>
      <c r="AA158" s="10">
        <v>113390</v>
      </c>
      <c r="AB158" s="11">
        <f t="shared" si="32"/>
        <v>0.45895548063028968</v>
      </c>
      <c r="AZ158" s="200">
        <f t="shared" si="33"/>
        <v>37724.666666666664</v>
      </c>
    </row>
    <row r="159" spans="1:52" x14ac:dyDescent="0.25">
      <c r="A159" s="71" t="s">
        <v>46</v>
      </c>
      <c r="B159" s="10">
        <v>198384</v>
      </c>
      <c r="C159" s="67">
        <v>6613</v>
      </c>
      <c r="D159" s="56">
        <v>305</v>
      </c>
      <c r="E159" s="56">
        <v>10</v>
      </c>
      <c r="F159" s="56">
        <v>97</v>
      </c>
      <c r="G159" s="56">
        <v>360</v>
      </c>
      <c r="H159" s="56">
        <v>6</v>
      </c>
      <c r="I159" s="56">
        <v>98</v>
      </c>
      <c r="J159" s="56">
        <v>629</v>
      </c>
      <c r="K159" s="56">
        <v>29</v>
      </c>
      <c r="L159" s="56">
        <v>95</v>
      </c>
      <c r="M159" s="11">
        <v>258.22000000000003</v>
      </c>
      <c r="N159" s="59">
        <v>17.7</v>
      </c>
      <c r="O159" s="10">
        <v>66</v>
      </c>
      <c r="P159" s="44">
        <v>667</v>
      </c>
      <c r="Q159" s="46">
        <v>8.1</v>
      </c>
      <c r="R159" s="46">
        <v>7.9</v>
      </c>
      <c r="S159" s="48">
        <v>1.9590000000000001</v>
      </c>
      <c r="T159" s="48">
        <v>1.349</v>
      </c>
      <c r="AA159" s="10">
        <v>114429</v>
      </c>
      <c r="AB159" s="11">
        <f t="shared" si="32"/>
        <v>0.57680558916041613</v>
      </c>
      <c r="AZ159" s="200">
        <f t="shared" si="33"/>
        <v>31742.400000000005</v>
      </c>
    </row>
    <row r="160" spans="1:52" ht="13" thickBot="1" x14ac:dyDescent="0.3">
      <c r="A160" s="72" t="s">
        <v>47</v>
      </c>
      <c r="B160" s="65">
        <v>232850</v>
      </c>
      <c r="C160" s="65">
        <v>7511</v>
      </c>
      <c r="D160" s="64">
        <v>330</v>
      </c>
      <c r="E160" s="64">
        <v>8</v>
      </c>
      <c r="F160" s="64">
        <v>98</v>
      </c>
      <c r="G160" s="64">
        <v>375</v>
      </c>
      <c r="H160" s="64">
        <v>5</v>
      </c>
      <c r="I160" s="64">
        <v>99</v>
      </c>
      <c r="J160" s="64">
        <v>619</v>
      </c>
      <c r="K160" s="64">
        <v>37</v>
      </c>
      <c r="L160" s="64">
        <v>94</v>
      </c>
      <c r="M160" s="60">
        <v>237.94</v>
      </c>
      <c r="N160" s="61">
        <v>17.399999999999999</v>
      </c>
      <c r="O160" s="10">
        <v>8</v>
      </c>
      <c r="P160" s="45">
        <v>71</v>
      </c>
      <c r="Q160" s="46">
        <v>7.9</v>
      </c>
      <c r="R160" s="46">
        <v>7.7</v>
      </c>
      <c r="S160" s="48">
        <v>1.4670000000000001</v>
      </c>
      <c r="T160" s="48">
        <v>1.3340000000000001</v>
      </c>
      <c r="AA160" s="65">
        <v>117817</v>
      </c>
      <c r="AB160" s="11">
        <f t="shared" si="32"/>
        <v>0.50597809748765299</v>
      </c>
      <c r="AZ160" s="200">
        <f t="shared" si="33"/>
        <v>37555</v>
      </c>
    </row>
    <row r="161" spans="1:52" ht="13" thickTop="1" x14ac:dyDescent="0.25">
      <c r="A161" s="73" t="s">
        <v>82</v>
      </c>
      <c r="B161" s="74">
        <f t="shared" ref="B161:T161" si="34">SUM(B149:B160)</f>
        <v>2549464</v>
      </c>
      <c r="C161" s="74">
        <f t="shared" si="34"/>
        <v>83590</v>
      </c>
      <c r="D161" s="74">
        <f t="shared" si="34"/>
        <v>3470</v>
      </c>
      <c r="E161" s="74">
        <f>SUM(E149:E160)</f>
        <v>118</v>
      </c>
      <c r="F161" s="75">
        <f>SUM(F149:F160)</f>
        <v>1161</v>
      </c>
      <c r="G161" s="74">
        <f>SUM(G149:G160)</f>
        <v>3978</v>
      </c>
      <c r="H161" s="74">
        <f>SUM(H149:H160)</f>
        <v>73</v>
      </c>
      <c r="I161" s="75">
        <f>SUM(I149:I160)</f>
        <v>1178</v>
      </c>
      <c r="J161" s="74">
        <f t="shared" si="34"/>
        <v>7159</v>
      </c>
      <c r="K161" s="74">
        <f>SUM(K149:K160)</f>
        <v>548</v>
      </c>
      <c r="L161" s="75">
        <f>SUM(L149:L160)</f>
        <v>1106</v>
      </c>
      <c r="M161" s="74">
        <f t="shared" si="34"/>
        <v>3037.2900000000004</v>
      </c>
      <c r="N161" s="75">
        <f t="shared" si="34"/>
        <v>211.60000000000002</v>
      </c>
      <c r="O161" s="74">
        <f t="shared" si="34"/>
        <v>200</v>
      </c>
      <c r="P161" s="74">
        <f t="shared" si="34"/>
        <v>2110</v>
      </c>
      <c r="Q161" s="76">
        <f t="shared" si="34"/>
        <v>96.100000000000009</v>
      </c>
      <c r="R161" s="76">
        <f t="shared" si="34"/>
        <v>95.100000000000009</v>
      </c>
      <c r="S161" s="77">
        <f t="shared" si="34"/>
        <v>17.680999999999997</v>
      </c>
      <c r="T161" s="77">
        <f t="shared" si="34"/>
        <v>14.648</v>
      </c>
      <c r="AA161" s="74">
        <f>SUM(AA149:AA160)</f>
        <v>1313251</v>
      </c>
      <c r="AB161" s="75">
        <f>SUM(AB149:AB160)</f>
        <v>6.3088922042049216</v>
      </c>
      <c r="AZ161" s="201"/>
    </row>
    <row r="162" spans="1:52" ht="13" thickBot="1" x14ac:dyDescent="0.3">
      <c r="A162" s="14" t="s">
        <v>83</v>
      </c>
      <c r="B162" s="15">
        <f>AVERAGE(B149:B160)</f>
        <v>212455.33333333334</v>
      </c>
      <c r="C162" s="15">
        <f t="shared" ref="C162:R162" si="35">AVERAGE(C149:C160)</f>
        <v>6965.833333333333</v>
      </c>
      <c r="D162" s="15">
        <f t="shared" si="35"/>
        <v>289.16666666666669</v>
      </c>
      <c r="E162" s="15">
        <f>AVERAGE(E149:E160)</f>
        <v>9.8333333333333339</v>
      </c>
      <c r="F162" s="15">
        <f>AVERAGE(F149:F160)</f>
        <v>96.75</v>
      </c>
      <c r="G162" s="15">
        <f>AVERAGE(G149:G160)</f>
        <v>331.5</v>
      </c>
      <c r="H162" s="15">
        <f>AVERAGE(H149:H160)</f>
        <v>6.083333333333333</v>
      </c>
      <c r="I162" s="15">
        <f>AVERAGE(I149:I160)</f>
        <v>98.166666666666671</v>
      </c>
      <c r="J162" s="15">
        <f t="shared" si="35"/>
        <v>596.58333333333337</v>
      </c>
      <c r="K162" s="15">
        <f>AVERAGE(K149:K160)</f>
        <v>45.666666666666664</v>
      </c>
      <c r="L162" s="15">
        <f>AVERAGE(L149:L160)</f>
        <v>92.166666666666671</v>
      </c>
      <c r="M162" s="15">
        <f t="shared" si="35"/>
        <v>253.10750000000004</v>
      </c>
      <c r="N162" s="15">
        <f t="shared" si="35"/>
        <v>17.633333333333336</v>
      </c>
      <c r="O162" s="15">
        <f t="shared" si="35"/>
        <v>16.666666666666668</v>
      </c>
      <c r="P162" s="15">
        <f t="shared" si="35"/>
        <v>175.83333333333334</v>
      </c>
      <c r="Q162" s="50">
        <f t="shared" si="35"/>
        <v>8.0083333333333346</v>
      </c>
      <c r="R162" s="50">
        <f t="shared" si="35"/>
        <v>7.9250000000000007</v>
      </c>
      <c r="S162" s="29">
        <f>AVERAGE(S149:S160)</f>
        <v>1.4734166666666664</v>
      </c>
      <c r="T162" s="29">
        <f>AVERAGE(T149:T160)</f>
        <v>1.2206666666666666</v>
      </c>
      <c r="AA162" s="15">
        <f>AVERAGE(AA149:AA160)</f>
        <v>109437.58333333333</v>
      </c>
      <c r="AB162" s="50">
        <f>AVERAGE(AB149:AB160)</f>
        <v>0.52574101701707676</v>
      </c>
      <c r="AZ162" s="202">
        <f>AVERAGE(AZ149:AZ160)</f>
        <v>31209.987777777777</v>
      </c>
    </row>
    <row r="163" spans="1:52" ht="13" thickTop="1" x14ac:dyDescent="0.25"/>
    <row r="164" spans="1:52" ht="13" thickBot="1" x14ac:dyDescent="0.3"/>
    <row r="165" spans="1:52" ht="13" thickTop="1" x14ac:dyDescent="0.25">
      <c r="A165" s="2" t="s">
        <v>7</v>
      </c>
      <c r="B165" s="3" t="s">
        <v>8</v>
      </c>
      <c r="C165" s="3" t="s">
        <v>60</v>
      </c>
      <c r="D165" s="3" t="s">
        <v>10</v>
      </c>
      <c r="E165" s="3" t="s">
        <v>11</v>
      </c>
      <c r="F165" s="4" t="s">
        <v>2</v>
      </c>
      <c r="G165" s="3" t="s">
        <v>12</v>
      </c>
      <c r="H165" s="3" t="s">
        <v>13</v>
      </c>
      <c r="I165" s="4" t="s">
        <v>14</v>
      </c>
      <c r="J165" s="3" t="s">
        <v>15</v>
      </c>
      <c r="K165" s="3" t="s">
        <v>16</v>
      </c>
      <c r="L165" s="4" t="s">
        <v>17</v>
      </c>
      <c r="M165" s="3" t="s">
        <v>18</v>
      </c>
      <c r="N165" s="4" t="s">
        <v>19</v>
      </c>
      <c r="O165" s="204" t="s">
        <v>20</v>
      </c>
      <c r="P165" s="206"/>
      <c r="Q165" s="3" t="s">
        <v>65</v>
      </c>
      <c r="R165" s="3" t="s">
        <v>66</v>
      </c>
      <c r="S165" s="3" t="s">
        <v>67</v>
      </c>
      <c r="T165" s="3" t="s">
        <v>68</v>
      </c>
      <c r="U165" s="3" t="s">
        <v>84</v>
      </c>
      <c r="V165" s="3" t="s">
        <v>85</v>
      </c>
      <c r="W165" s="4" t="s">
        <v>86</v>
      </c>
      <c r="X165" s="3" t="s">
        <v>87</v>
      </c>
      <c r="Y165" s="3" t="s">
        <v>88</v>
      </c>
      <c r="Z165" s="4" t="s">
        <v>89</v>
      </c>
      <c r="AA165" s="4" t="s">
        <v>21</v>
      </c>
      <c r="AB165" s="4" t="s">
        <v>22</v>
      </c>
      <c r="AC165" s="3" t="s">
        <v>90</v>
      </c>
      <c r="AD165" s="3" t="s">
        <v>91</v>
      </c>
      <c r="AE165" s="3" t="s">
        <v>92</v>
      </c>
      <c r="AF165" s="3" t="s">
        <v>93</v>
      </c>
      <c r="AG165" s="3" t="s">
        <v>94</v>
      </c>
      <c r="AH165" s="3" t="s">
        <v>95</v>
      </c>
      <c r="AI165" s="3" t="s">
        <v>96</v>
      </c>
      <c r="AJ165" s="3" t="s">
        <v>97</v>
      </c>
      <c r="AK165" s="3" t="s">
        <v>98</v>
      </c>
      <c r="AL165" s="3" t="s">
        <v>99</v>
      </c>
      <c r="AM165" s="3" t="s">
        <v>100</v>
      </c>
      <c r="AN165" s="3" t="s">
        <v>101</v>
      </c>
      <c r="AO165" s="3" t="s">
        <v>101</v>
      </c>
      <c r="AP165" s="3" t="s">
        <v>102</v>
      </c>
      <c r="AQ165" s="3" t="s">
        <v>103</v>
      </c>
      <c r="AR165" s="4" t="s">
        <v>22</v>
      </c>
      <c r="AZ165" s="130" t="s">
        <v>23</v>
      </c>
    </row>
    <row r="166" spans="1:52" ht="14" thickBot="1" x14ac:dyDescent="0.3">
      <c r="A166" s="5" t="s">
        <v>104</v>
      </c>
      <c r="B166" s="6" t="s">
        <v>25</v>
      </c>
      <c r="C166" s="7" t="s">
        <v>26</v>
      </c>
      <c r="D166" s="5" t="s">
        <v>27</v>
      </c>
      <c r="E166" s="5" t="s">
        <v>27</v>
      </c>
      <c r="F166" s="8" t="s">
        <v>28</v>
      </c>
      <c r="G166" s="5" t="s">
        <v>27</v>
      </c>
      <c r="H166" s="5" t="s">
        <v>27</v>
      </c>
      <c r="I166" s="8" t="s">
        <v>28</v>
      </c>
      <c r="J166" s="5" t="s">
        <v>27</v>
      </c>
      <c r="K166" s="5" t="s">
        <v>27</v>
      </c>
      <c r="L166" s="8" t="s">
        <v>28</v>
      </c>
      <c r="M166" s="6" t="s">
        <v>29</v>
      </c>
      <c r="N166" s="8" t="s">
        <v>30</v>
      </c>
      <c r="O166" s="6" t="s">
        <v>62</v>
      </c>
      <c r="P166" s="6" t="s">
        <v>52</v>
      </c>
      <c r="Q166" s="5"/>
      <c r="R166" s="5"/>
      <c r="S166" s="5"/>
      <c r="T166" s="5"/>
      <c r="U166" s="5"/>
      <c r="V166" s="5"/>
      <c r="W166" s="8" t="s">
        <v>28</v>
      </c>
      <c r="X166" s="5"/>
      <c r="Y166" s="5"/>
      <c r="Z166" s="8" t="s">
        <v>28</v>
      </c>
      <c r="AA166" s="8" t="s">
        <v>33</v>
      </c>
      <c r="AB166" s="7" t="s">
        <v>34</v>
      </c>
      <c r="AC166" s="8" t="s">
        <v>33</v>
      </c>
      <c r="AD166" s="8" t="s">
        <v>33</v>
      </c>
      <c r="AE166" s="8" t="s">
        <v>33</v>
      </c>
      <c r="AF166" s="8" t="s">
        <v>33</v>
      </c>
      <c r="AG166" s="8" t="s">
        <v>33</v>
      </c>
      <c r="AH166" s="8" t="s">
        <v>33</v>
      </c>
      <c r="AI166" s="8" t="s">
        <v>33</v>
      </c>
      <c r="AJ166" s="8" t="s">
        <v>33</v>
      </c>
      <c r="AK166" s="8" t="s">
        <v>33</v>
      </c>
      <c r="AL166" s="8" t="s">
        <v>33</v>
      </c>
      <c r="AM166" s="8" t="s">
        <v>33</v>
      </c>
      <c r="AN166" s="8" t="s">
        <v>33</v>
      </c>
      <c r="AO166" s="8" t="s">
        <v>33</v>
      </c>
      <c r="AP166" s="8" t="s">
        <v>33</v>
      </c>
      <c r="AQ166" s="8" t="s">
        <v>33</v>
      </c>
      <c r="AR166" s="7" t="s">
        <v>34</v>
      </c>
      <c r="AZ166" s="199" t="s">
        <v>35</v>
      </c>
    </row>
    <row r="167" spans="1:52" ht="13" thickTop="1" x14ac:dyDescent="0.25">
      <c r="A167" s="70" t="s">
        <v>36</v>
      </c>
      <c r="B167" s="62">
        <v>221508</v>
      </c>
      <c r="C167" s="62">
        <v>7145</v>
      </c>
      <c r="D167" s="63">
        <v>250</v>
      </c>
      <c r="E167" s="63">
        <v>5</v>
      </c>
      <c r="F167" s="63">
        <v>98</v>
      </c>
      <c r="G167" s="63">
        <v>335</v>
      </c>
      <c r="H167" s="63">
        <v>11</v>
      </c>
      <c r="I167" s="63">
        <v>97</v>
      </c>
      <c r="J167" s="63">
        <v>791</v>
      </c>
      <c r="K167" s="63">
        <v>75</v>
      </c>
      <c r="L167" s="63">
        <v>91</v>
      </c>
      <c r="M167" s="54">
        <v>333.7</v>
      </c>
      <c r="N167" s="55">
        <v>17.5</v>
      </c>
      <c r="O167" s="10">
        <v>6</v>
      </c>
      <c r="P167" s="43">
        <v>53</v>
      </c>
      <c r="Q167" s="93">
        <v>7.9</v>
      </c>
      <c r="R167" s="66">
        <v>7.5</v>
      </c>
      <c r="S167" s="48">
        <v>1.333</v>
      </c>
      <c r="T167" s="48">
        <v>1.2230000000000001</v>
      </c>
      <c r="U167" s="10"/>
      <c r="V167" s="21"/>
      <c r="W167" s="63"/>
      <c r="X167" s="10"/>
      <c r="Y167" s="21"/>
      <c r="Z167" s="63"/>
      <c r="AA167" s="62">
        <v>114899</v>
      </c>
      <c r="AB167" s="66">
        <f t="shared" ref="AB167:AB178" si="36">AA167/B167</f>
        <v>0.51871264243277893</v>
      </c>
      <c r="AC167" s="10">
        <v>183</v>
      </c>
      <c r="AD167" s="10">
        <v>629</v>
      </c>
      <c r="AE167" s="10">
        <v>719</v>
      </c>
      <c r="AF167" s="10">
        <v>584</v>
      </c>
      <c r="AG167" s="10">
        <v>1441</v>
      </c>
      <c r="AH167" s="10">
        <v>1916</v>
      </c>
      <c r="AI167" s="10">
        <v>525</v>
      </c>
      <c r="AJ167" s="10">
        <v>817</v>
      </c>
      <c r="AK167" s="10">
        <v>377</v>
      </c>
      <c r="AL167" s="10">
        <v>206</v>
      </c>
      <c r="AM167" s="10">
        <v>1182</v>
      </c>
      <c r="AN167" s="10">
        <v>2291</v>
      </c>
      <c r="AO167" s="10">
        <v>1076</v>
      </c>
      <c r="AP167" s="10">
        <v>10356</v>
      </c>
      <c r="AQ167" s="10">
        <f>SUM(AC167:AP167)</f>
        <v>22302</v>
      </c>
      <c r="AR167" s="66">
        <f t="shared" ref="AR167:AR178" si="37">AQ167/B167</f>
        <v>0.10068259385665529</v>
      </c>
      <c r="AZ167" s="200">
        <f>(0.8*C167*G167)/60</f>
        <v>31914.333333333332</v>
      </c>
    </row>
    <row r="168" spans="1:52" x14ac:dyDescent="0.25">
      <c r="A168" s="71" t="s">
        <v>37</v>
      </c>
      <c r="B168" s="10">
        <v>235114</v>
      </c>
      <c r="C168" s="10">
        <v>8397</v>
      </c>
      <c r="D168" s="56">
        <v>250</v>
      </c>
      <c r="E168" s="56">
        <v>5</v>
      </c>
      <c r="F168" s="56">
        <v>98</v>
      </c>
      <c r="G168" s="56">
        <v>340</v>
      </c>
      <c r="H168" s="56">
        <v>7</v>
      </c>
      <c r="I168" s="56">
        <v>98</v>
      </c>
      <c r="J168" s="56">
        <v>552</v>
      </c>
      <c r="K168" s="56">
        <v>39</v>
      </c>
      <c r="L168" s="56">
        <v>93</v>
      </c>
      <c r="M168" s="57">
        <v>421.44</v>
      </c>
      <c r="N168" s="58">
        <v>17.7</v>
      </c>
      <c r="O168" s="10">
        <v>27</v>
      </c>
      <c r="P168" s="44">
        <f>12+32+33+9+18+33+2+15+11+10+11+13</f>
        <v>199</v>
      </c>
      <c r="Q168" s="46">
        <v>8.1</v>
      </c>
      <c r="R168" s="46">
        <v>7.6</v>
      </c>
      <c r="S168" s="48">
        <v>1.284</v>
      </c>
      <c r="T168" s="48">
        <v>1.1040000000000001</v>
      </c>
      <c r="U168" s="10"/>
      <c r="V168" s="21"/>
      <c r="W168" s="56"/>
      <c r="X168" s="10"/>
      <c r="Y168" s="21"/>
      <c r="Z168" s="56"/>
      <c r="AA168" s="10">
        <v>101933</v>
      </c>
      <c r="AB168" s="11">
        <f t="shared" si="36"/>
        <v>0.43354713032826631</v>
      </c>
      <c r="AC168" s="10">
        <v>314</v>
      </c>
      <c r="AD168" s="10">
        <v>1308</v>
      </c>
      <c r="AE168" s="10">
        <v>1444</v>
      </c>
      <c r="AF168" s="10">
        <v>541</v>
      </c>
      <c r="AG168" s="10">
        <v>2478</v>
      </c>
      <c r="AH168" s="10">
        <v>2654</v>
      </c>
      <c r="AI168" s="10">
        <v>458</v>
      </c>
      <c r="AJ168" s="10">
        <v>778</v>
      </c>
      <c r="AK168" s="10">
        <v>355</v>
      </c>
      <c r="AL168" s="10">
        <v>163</v>
      </c>
      <c r="AM168" s="10">
        <v>1156</v>
      </c>
      <c r="AN168" s="10">
        <v>2038</v>
      </c>
      <c r="AO168" s="10">
        <v>1099</v>
      </c>
      <c r="AP168" s="10">
        <v>8340</v>
      </c>
      <c r="AQ168" s="10">
        <f t="shared" ref="AQ168:AQ178" si="38">SUM(AC168:AP168)</f>
        <v>23126</v>
      </c>
      <c r="AR168" s="11">
        <f t="shared" si="37"/>
        <v>9.836079518871696E-2</v>
      </c>
      <c r="AZ168" s="200">
        <f t="shared" ref="AZ168:AZ178" si="39">(0.8*C168*G168)/60</f>
        <v>38066.400000000001</v>
      </c>
    </row>
    <row r="169" spans="1:52" x14ac:dyDescent="0.25">
      <c r="A169" s="71" t="s">
        <v>38</v>
      </c>
      <c r="B169" s="10">
        <v>215558</v>
      </c>
      <c r="C169" s="10">
        <v>6953</v>
      </c>
      <c r="D169" s="56">
        <v>405</v>
      </c>
      <c r="E169" s="56">
        <v>7</v>
      </c>
      <c r="F169" s="56">
        <v>98</v>
      </c>
      <c r="G169" s="56">
        <v>575</v>
      </c>
      <c r="H169" s="56">
        <v>5</v>
      </c>
      <c r="I169" s="56">
        <v>99</v>
      </c>
      <c r="J169" s="56">
        <v>945</v>
      </c>
      <c r="K169" s="56">
        <v>42</v>
      </c>
      <c r="L169" s="56">
        <v>96</v>
      </c>
      <c r="M169" s="11">
        <v>387.65</v>
      </c>
      <c r="N169" s="59">
        <v>17.7</v>
      </c>
      <c r="O169" s="10">
        <v>29</v>
      </c>
      <c r="P169" s="44">
        <v>223.5</v>
      </c>
      <c r="Q169" s="46">
        <v>7.7</v>
      </c>
      <c r="R169" s="46">
        <v>7.7</v>
      </c>
      <c r="S169" s="48">
        <v>1.3260000000000001</v>
      </c>
      <c r="T169" s="48">
        <v>1.1619999999999999</v>
      </c>
      <c r="U169" s="10"/>
      <c r="V169" s="21"/>
      <c r="W169" s="56"/>
      <c r="X169" s="10"/>
      <c r="Y169" s="21"/>
      <c r="Z169" s="56"/>
      <c r="AA169" s="10">
        <v>105704</v>
      </c>
      <c r="AB169" s="11">
        <f t="shared" si="36"/>
        <v>0.49037382050306644</v>
      </c>
      <c r="AC169" s="10">
        <v>115</v>
      </c>
      <c r="AD169" s="10">
        <v>481</v>
      </c>
      <c r="AE169" s="10">
        <v>478</v>
      </c>
      <c r="AF169" s="10">
        <v>501</v>
      </c>
      <c r="AG169" s="10">
        <v>1160</v>
      </c>
      <c r="AH169" s="10">
        <v>1553</v>
      </c>
      <c r="AI169" s="10">
        <v>672</v>
      </c>
      <c r="AJ169" s="10">
        <v>792</v>
      </c>
      <c r="AK169" s="10">
        <v>439</v>
      </c>
      <c r="AL169" s="10">
        <v>210</v>
      </c>
      <c r="AM169" s="10">
        <v>1060</v>
      </c>
      <c r="AN169" s="10">
        <v>2210</v>
      </c>
      <c r="AO169" s="10">
        <v>798</v>
      </c>
      <c r="AP169" s="10">
        <v>10014</v>
      </c>
      <c r="AQ169" s="10">
        <f t="shared" si="38"/>
        <v>20483</v>
      </c>
      <c r="AR169" s="11">
        <f t="shared" si="37"/>
        <v>9.5023149222019127E-2</v>
      </c>
      <c r="AZ169" s="200">
        <f t="shared" si="39"/>
        <v>53306.333333333343</v>
      </c>
    </row>
    <row r="170" spans="1:52" x14ac:dyDescent="0.25">
      <c r="A170" s="71" t="s">
        <v>39</v>
      </c>
      <c r="B170" s="10">
        <v>238620</v>
      </c>
      <c r="C170" s="10">
        <v>7954</v>
      </c>
      <c r="D170" s="69">
        <v>179</v>
      </c>
      <c r="E170" s="56">
        <v>4</v>
      </c>
      <c r="F170" s="56">
        <v>98</v>
      </c>
      <c r="G170" s="56">
        <v>285</v>
      </c>
      <c r="H170" s="56">
        <v>5</v>
      </c>
      <c r="I170" s="56">
        <v>98</v>
      </c>
      <c r="J170" s="56">
        <v>458</v>
      </c>
      <c r="K170" s="56">
        <v>28</v>
      </c>
      <c r="L170" s="56">
        <v>94</v>
      </c>
      <c r="M170" s="11">
        <v>259.91000000000003</v>
      </c>
      <c r="N170" s="59">
        <v>17.2</v>
      </c>
      <c r="O170" s="10">
        <v>21</v>
      </c>
      <c r="P170" s="44">
        <v>195</v>
      </c>
      <c r="Q170" s="46">
        <v>7.6</v>
      </c>
      <c r="R170" s="46">
        <v>6.9</v>
      </c>
      <c r="S170" s="48">
        <v>1.216</v>
      </c>
      <c r="T170" s="48">
        <v>1.0740000000000001</v>
      </c>
      <c r="U170" s="10">
        <v>46</v>
      </c>
      <c r="V170" s="21">
        <v>6.4</v>
      </c>
      <c r="W170" s="56">
        <v>86</v>
      </c>
      <c r="X170" s="10">
        <v>6</v>
      </c>
      <c r="Y170" s="21">
        <v>1.3</v>
      </c>
      <c r="Z170" s="56">
        <v>78</v>
      </c>
      <c r="AA170" s="10">
        <v>107555</v>
      </c>
      <c r="AB170" s="11">
        <f t="shared" si="36"/>
        <v>0.45073757438605316</v>
      </c>
      <c r="AC170" s="10">
        <v>400</v>
      </c>
      <c r="AD170" s="10">
        <v>789</v>
      </c>
      <c r="AE170" s="10">
        <v>688</v>
      </c>
      <c r="AF170" s="10">
        <v>651</v>
      </c>
      <c r="AG170" s="10">
        <v>2794</v>
      </c>
      <c r="AH170" s="10">
        <v>2262</v>
      </c>
      <c r="AI170" s="10">
        <v>446</v>
      </c>
      <c r="AJ170" s="10">
        <v>1041</v>
      </c>
      <c r="AK170" s="10">
        <v>719</v>
      </c>
      <c r="AL170" s="10">
        <v>165</v>
      </c>
      <c r="AM170" s="10">
        <v>1457</v>
      </c>
      <c r="AN170" s="10">
        <v>3174</v>
      </c>
      <c r="AO170" s="10">
        <v>1335</v>
      </c>
      <c r="AP170" s="10">
        <v>11671</v>
      </c>
      <c r="AQ170" s="10">
        <f t="shared" si="38"/>
        <v>27592</v>
      </c>
      <c r="AR170" s="11">
        <f t="shared" si="37"/>
        <v>0.115631548068058</v>
      </c>
      <c r="AZ170" s="200">
        <f t="shared" si="39"/>
        <v>30225.200000000004</v>
      </c>
    </row>
    <row r="171" spans="1:52" x14ac:dyDescent="0.25">
      <c r="A171" s="71" t="s">
        <v>40</v>
      </c>
      <c r="B171" s="10">
        <v>209594</v>
      </c>
      <c r="C171" s="10">
        <v>6761</v>
      </c>
      <c r="D171" s="56">
        <v>165</v>
      </c>
      <c r="E171" s="56">
        <v>6</v>
      </c>
      <c r="F171" s="56">
        <v>96</v>
      </c>
      <c r="G171" s="56">
        <v>283</v>
      </c>
      <c r="H171" s="56">
        <v>10</v>
      </c>
      <c r="I171" s="56">
        <v>96</v>
      </c>
      <c r="J171" s="56">
        <v>433</v>
      </c>
      <c r="K171" s="56">
        <v>25</v>
      </c>
      <c r="L171" s="56">
        <v>94</v>
      </c>
      <c r="M171" s="11">
        <v>356.36</v>
      </c>
      <c r="N171" s="59">
        <v>17.399999999999999</v>
      </c>
      <c r="O171" s="10">
        <v>56</v>
      </c>
      <c r="P171" s="44">
        <v>513</v>
      </c>
      <c r="Q171" s="46">
        <v>7.5</v>
      </c>
      <c r="R171" s="46">
        <v>7.4</v>
      </c>
      <c r="S171" s="48">
        <v>1.6180000000000001</v>
      </c>
      <c r="T171" s="44">
        <v>1.4770000000000001</v>
      </c>
      <c r="U171" s="10">
        <v>39</v>
      </c>
      <c r="V171" s="21">
        <v>1.4</v>
      </c>
      <c r="W171" s="56">
        <v>96</v>
      </c>
      <c r="X171" s="10">
        <v>12</v>
      </c>
      <c r="Y171" s="21">
        <v>2.8</v>
      </c>
      <c r="Z171" s="56">
        <v>77</v>
      </c>
      <c r="AA171" s="10">
        <v>113204</v>
      </c>
      <c r="AB171" s="11">
        <f t="shared" si="36"/>
        <v>0.54011088103667093</v>
      </c>
      <c r="AC171" s="10">
        <v>168</v>
      </c>
      <c r="AD171" s="10">
        <v>510</v>
      </c>
      <c r="AE171" s="10">
        <v>479</v>
      </c>
      <c r="AF171" s="10">
        <v>471</v>
      </c>
      <c r="AG171" s="10">
        <v>1885</v>
      </c>
      <c r="AH171" s="10">
        <v>1686</v>
      </c>
      <c r="AI171" s="10">
        <v>463</v>
      </c>
      <c r="AJ171" s="10">
        <v>714</v>
      </c>
      <c r="AK171" s="10">
        <v>315</v>
      </c>
      <c r="AL171" s="10">
        <v>134</v>
      </c>
      <c r="AM171" s="10">
        <v>1104</v>
      </c>
      <c r="AN171" s="10">
        <v>2340</v>
      </c>
      <c r="AO171" s="10">
        <v>975</v>
      </c>
      <c r="AP171" s="10">
        <v>9342</v>
      </c>
      <c r="AQ171" s="10">
        <f t="shared" si="38"/>
        <v>20586</v>
      </c>
      <c r="AR171" s="11">
        <f t="shared" si="37"/>
        <v>9.8218460452112175E-2</v>
      </c>
      <c r="AZ171" s="200">
        <f t="shared" si="39"/>
        <v>25511.506666666668</v>
      </c>
    </row>
    <row r="172" spans="1:52" x14ac:dyDescent="0.25">
      <c r="A172" s="71" t="s">
        <v>41</v>
      </c>
      <c r="B172" s="10">
        <v>212438</v>
      </c>
      <c r="C172" s="10">
        <v>7081</v>
      </c>
      <c r="D172" s="56">
        <v>230</v>
      </c>
      <c r="E172" s="56">
        <v>7</v>
      </c>
      <c r="F172" s="56">
        <v>97</v>
      </c>
      <c r="G172" s="56">
        <v>333</v>
      </c>
      <c r="H172" s="56">
        <v>8</v>
      </c>
      <c r="I172" s="56">
        <v>98</v>
      </c>
      <c r="J172" s="56">
        <v>556</v>
      </c>
      <c r="K172" s="56">
        <v>30</v>
      </c>
      <c r="L172" s="56">
        <v>95</v>
      </c>
      <c r="M172" s="11">
        <v>208.41</v>
      </c>
      <c r="N172" s="59">
        <v>18.2</v>
      </c>
      <c r="O172" s="10">
        <v>24</v>
      </c>
      <c r="P172" s="44">
        <v>194</v>
      </c>
      <c r="Q172" s="46">
        <v>7.4</v>
      </c>
      <c r="R172" s="46">
        <v>7.7</v>
      </c>
      <c r="S172" s="48">
        <v>1.62</v>
      </c>
      <c r="T172" s="48">
        <v>1.329</v>
      </c>
      <c r="U172" s="10">
        <v>51</v>
      </c>
      <c r="V172" s="21">
        <v>7</v>
      </c>
      <c r="W172" s="56">
        <v>86</v>
      </c>
      <c r="X172" s="10">
        <v>11</v>
      </c>
      <c r="Y172" s="21">
        <v>2.6</v>
      </c>
      <c r="Z172" s="56">
        <v>76</v>
      </c>
      <c r="AA172" s="10">
        <v>102751</v>
      </c>
      <c r="AB172" s="11">
        <f t="shared" si="36"/>
        <v>0.48367523701032772</v>
      </c>
      <c r="AC172" s="10">
        <v>207</v>
      </c>
      <c r="AD172" s="10">
        <v>491</v>
      </c>
      <c r="AE172" s="10">
        <v>410</v>
      </c>
      <c r="AF172" s="10">
        <v>476</v>
      </c>
      <c r="AG172" s="10">
        <v>2334</v>
      </c>
      <c r="AH172" s="10">
        <v>2204</v>
      </c>
      <c r="AI172" s="10">
        <v>357</v>
      </c>
      <c r="AJ172" s="10">
        <v>625</v>
      </c>
      <c r="AK172" s="10">
        <v>348</v>
      </c>
      <c r="AL172" s="10">
        <v>147</v>
      </c>
      <c r="AM172" s="10">
        <v>1208</v>
      </c>
      <c r="AN172" s="10">
        <v>2245</v>
      </c>
      <c r="AO172" s="10">
        <v>1085</v>
      </c>
      <c r="AP172" s="10">
        <v>9480</v>
      </c>
      <c r="AQ172" s="10">
        <f t="shared" si="38"/>
        <v>21617</v>
      </c>
      <c r="AR172" s="11">
        <f t="shared" si="37"/>
        <v>0.10175674785113774</v>
      </c>
      <c r="AZ172" s="200">
        <f t="shared" si="39"/>
        <v>31439.640000000003</v>
      </c>
    </row>
    <row r="173" spans="1:52" x14ac:dyDescent="0.25">
      <c r="A173" s="71" t="s">
        <v>42</v>
      </c>
      <c r="B173" s="10">
        <v>209541</v>
      </c>
      <c r="C173" s="10">
        <v>6759</v>
      </c>
      <c r="D173" s="56">
        <v>195</v>
      </c>
      <c r="E173" s="56">
        <v>14</v>
      </c>
      <c r="F173" s="56">
        <v>93</v>
      </c>
      <c r="G173" s="56">
        <v>300</v>
      </c>
      <c r="H173" s="56">
        <v>14</v>
      </c>
      <c r="I173" s="56">
        <v>95</v>
      </c>
      <c r="J173" s="56">
        <v>439</v>
      </c>
      <c r="K173" s="56">
        <v>35</v>
      </c>
      <c r="L173" s="56">
        <v>92</v>
      </c>
      <c r="M173" s="11">
        <v>336.16</v>
      </c>
      <c r="N173" s="59">
        <v>20.100000000000001</v>
      </c>
      <c r="O173" s="10">
        <v>36</v>
      </c>
      <c r="P173" s="44">
        <v>385</v>
      </c>
      <c r="Q173" s="46">
        <v>7.6</v>
      </c>
      <c r="R173" s="46">
        <v>7.7</v>
      </c>
      <c r="S173" s="48">
        <v>1.569</v>
      </c>
      <c r="T173" s="48">
        <v>1.4159999999999999</v>
      </c>
      <c r="U173" s="10">
        <v>48</v>
      </c>
      <c r="V173" s="21">
        <v>13.7</v>
      </c>
      <c r="W173" s="56">
        <v>72</v>
      </c>
      <c r="X173" s="10">
        <v>18</v>
      </c>
      <c r="Y173" s="21">
        <v>5.2</v>
      </c>
      <c r="Z173" s="56">
        <v>70</v>
      </c>
      <c r="AA173" s="10">
        <v>96076</v>
      </c>
      <c r="AB173" s="11">
        <f t="shared" si="36"/>
        <v>0.45850692704530377</v>
      </c>
      <c r="AC173" s="10">
        <v>239</v>
      </c>
      <c r="AD173" s="10">
        <v>556</v>
      </c>
      <c r="AE173" s="10">
        <v>593</v>
      </c>
      <c r="AF173" s="10">
        <v>603</v>
      </c>
      <c r="AG173" s="10">
        <v>2300</v>
      </c>
      <c r="AH173" s="10">
        <v>3450</v>
      </c>
      <c r="AI173" s="10">
        <v>534</v>
      </c>
      <c r="AJ173" s="10">
        <v>844</v>
      </c>
      <c r="AK173" s="10">
        <v>455</v>
      </c>
      <c r="AL173" s="10">
        <v>191</v>
      </c>
      <c r="AM173" s="10">
        <v>1511</v>
      </c>
      <c r="AN173" s="10">
        <v>2868</v>
      </c>
      <c r="AO173" s="10">
        <v>1088</v>
      </c>
      <c r="AP173" s="10">
        <v>11359</v>
      </c>
      <c r="AQ173" s="10">
        <f t="shared" si="38"/>
        <v>26591</v>
      </c>
      <c r="AR173" s="11">
        <f t="shared" si="37"/>
        <v>0.12690117924415747</v>
      </c>
      <c r="AZ173" s="200">
        <f t="shared" si="39"/>
        <v>27036.000000000004</v>
      </c>
    </row>
    <row r="174" spans="1:52" x14ac:dyDescent="0.25">
      <c r="A174" s="71" t="s">
        <v>43</v>
      </c>
      <c r="B174" s="10">
        <v>161081</v>
      </c>
      <c r="C174" s="10">
        <v>5196</v>
      </c>
      <c r="D174" s="56">
        <v>189</v>
      </c>
      <c r="E174" s="56">
        <v>8</v>
      </c>
      <c r="F174" s="56">
        <v>96</v>
      </c>
      <c r="G174" s="56">
        <v>233</v>
      </c>
      <c r="H174" s="56">
        <v>9</v>
      </c>
      <c r="I174" s="56">
        <v>96</v>
      </c>
      <c r="J174" s="56">
        <v>392</v>
      </c>
      <c r="K174" s="56">
        <v>17</v>
      </c>
      <c r="L174" s="56">
        <v>96</v>
      </c>
      <c r="M174" s="11">
        <v>125.7</v>
      </c>
      <c r="N174" s="59">
        <v>20</v>
      </c>
      <c r="O174" s="10">
        <v>34</v>
      </c>
      <c r="P174" s="44">
        <v>472</v>
      </c>
      <c r="Q174" s="46">
        <v>7.6</v>
      </c>
      <c r="R174" s="46">
        <v>7.5</v>
      </c>
      <c r="S174" s="48">
        <v>1.421</v>
      </c>
      <c r="T174" s="48">
        <v>1.254</v>
      </c>
      <c r="U174" s="10">
        <v>52</v>
      </c>
      <c r="V174" s="21">
        <v>4.0999999999999996</v>
      </c>
      <c r="W174" s="56">
        <v>92</v>
      </c>
      <c r="X174" s="10">
        <v>10</v>
      </c>
      <c r="Y174" s="21">
        <v>1.5</v>
      </c>
      <c r="Z174" s="56">
        <v>85</v>
      </c>
      <c r="AA174" s="10">
        <v>86424</v>
      </c>
      <c r="AB174" s="11">
        <f t="shared" si="36"/>
        <v>0.53652510227773609</v>
      </c>
      <c r="AC174" s="10">
        <v>253</v>
      </c>
      <c r="AD174" s="10">
        <v>536</v>
      </c>
      <c r="AE174" s="10">
        <v>580</v>
      </c>
      <c r="AF174" s="10">
        <v>614</v>
      </c>
      <c r="AG174" s="10">
        <v>1293</v>
      </c>
      <c r="AH174" s="10">
        <v>1762</v>
      </c>
      <c r="AI174" s="10">
        <v>319</v>
      </c>
      <c r="AJ174" s="10">
        <v>724</v>
      </c>
      <c r="AK174" s="10">
        <v>416</v>
      </c>
      <c r="AL174" s="10">
        <v>151</v>
      </c>
      <c r="AM174" s="10">
        <v>1353</v>
      </c>
      <c r="AN174" s="10">
        <v>2478</v>
      </c>
      <c r="AO174" s="10">
        <v>845</v>
      </c>
      <c r="AP174" s="10">
        <v>7278</v>
      </c>
      <c r="AQ174" s="10">
        <f t="shared" si="38"/>
        <v>18602</v>
      </c>
      <c r="AR174" s="11">
        <f t="shared" si="37"/>
        <v>0.11548227289376152</v>
      </c>
      <c r="AZ174" s="200">
        <f t="shared" si="39"/>
        <v>16142.24</v>
      </c>
    </row>
    <row r="175" spans="1:52" x14ac:dyDescent="0.25">
      <c r="A175" s="71" t="s">
        <v>44</v>
      </c>
      <c r="B175" s="67">
        <v>173748</v>
      </c>
      <c r="C175" s="67">
        <v>5792</v>
      </c>
      <c r="D175" s="56">
        <v>215</v>
      </c>
      <c r="E175" s="56">
        <v>12</v>
      </c>
      <c r="F175" s="56">
        <v>95</v>
      </c>
      <c r="G175" s="56">
        <v>310</v>
      </c>
      <c r="H175" s="56">
        <v>7</v>
      </c>
      <c r="I175" s="56">
        <v>98</v>
      </c>
      <c r="J175" s="56">
        <v>477</v>
      </c>
      <c r="K175" s="56">
        <v>40</v>
      </c>
      <c r="L175" s="56">
        <v>92</v>
      </c>
      <c r="M175" s="11">
        <v>230.88</v>
      </c>
      <c r="N175" s="59">
        <v>18.899999999999999</v>
      </c>
      <c r="O175" s="10">
        <v>26</v>
      </c>
      <c r="P175" s="44">
        <v>273</v>
      </c>
      <c r="Q175" s="46">
        <v>7.4</v>
      </c>
      <c r="R175" s="46">
        <v>7.4</v>
      </c>
      <c r="S175" s="48">
        <v>1.383</v>
      </c>
      <c r="T175" s="48">
        <v>1.179</v>
      </c>
      <c r="U175" s="10">
        <v>58</v>
      </c>
      <c r="V175" s="21">
        <v>10.199999999999999</v>
      </c>
      <c r="W175" s="56">
        <v>82</v>
      </c>
      <c r="X175" s="10">
        <v>10</v>
      </c>
      <c r="Y175" s="21">
        <v>1.4</v>
      </c>
      <c r="Z175" s="56">
        <v>86</v>
      </c>
      <c r="AA175" s="10">
        <v>85387</v>
      </c>
      <c r="AB175" s="11">
        <f t="shared" si="36"/>
        <v>0.49144162810507169</v>
      </c>
      <c r="AC175" s="10">
        <v>352</v>
      </c>
      <c r="AD175" s="10">
        <v>503</v>
      </c>
      <c r="AE175" s="10">
        <v>578</v>
      </c>
      <c r="AF175" s="10">
        <v>555</v>
      </c>
      <c r="AG175" s="10">
        <v>1440</v>
      </c>
      <c r="AH175" s="10">
        <v>2111</v>
      </c>
      <c r="AI175" s="10">
        <v>335</v>
      </c>
      <c r="AJ175" s="10">
        <v>854</v>
      </c>
      <c r="AK175" s="10">
        <v>326</v>
      </c>
      <c r="AL175" s="10">
        <v>190</v>
      </c>
      <c r="AM175" s="10">
        <v>1190</v>
      </c>
      <c r="AN175" s="10">
        <v>2500</v>
      </c>
      <c r="AO175" s="10">
        <v>1168</v>
      </c>
      <c r="AP175" s="10">
        <v>7261</v>
      </c>
      <c r="AQ175" s="10">
        <f t="shared" si="38"/>
        <v>19363</v>
      </c>
      <c r="AR175" s="11">
        <f t="shared" si="37"/>
        <v>0.11144300941593573</v>
      </c>
      <c r="AZ175" s="200">
        <f t="shared" si="39"/>
        <v>23940.266666666666</v>
      </c>
    </row>
    <row r="176" spans="1:52" x14ac:dyDescent="0.25">
      <c r="A176" s="71" t="s">
        <v>45</v>
      </c>
      <c r="B176" s="10">
        <v>210246</v>
      </c>
      <c r="C176" s="67">
        <v>6782</v>
      </c>
      <c r="D176" s="56">
        <v>228</v>
      </c>
      <c r="E176" s="56">
        <v>12</v>
      </c>
      <c r="F176" s="56">
        <v>95</v>
      </c>
      <c r="G176" s="56">
        <v>270</v>
      </c>
      <c r="H176" s="56">
        <v>10</v>
      </c>
      <c r="I176" s="56">
        <v>96</v>
      </c>
      <c r="J176" s="56">
        <v>449</v>
      </c>
      <c r="K176" s="56">
        <v>39</v>
      </c>
      <c r="L176" s="56">
        <v>91</v>
      </c>
      <c r="M176" s="11">
        <v>262.89999999999998</v>
      </c>
      <c r="N176" s="59">
        <v>18.600000000000001</v>
      </c>
      <c r="O176" s="10">
        <v>18</v>
      </c>
      <c r="P176" s="44">
        <v>181</v>
      </c>
      <c r="Q176" s="46">
        <v>7.4</v>
      </c>
      <c r="R176" s="46">
        <v>7.3</v>
      </c>
      <c r="S176" s="48">
        <v>1.1539999999999999</v>
      </c>
      <c r="T176" s="48">
        <v>1.111</v>
      </c>
      <c r="U176" s="10">
        <v>43</v>
      </c>
      <c r="V176" s="21">
        <v>10.8</v>
      </c>
      <c r="W176" s="56">
        <v>75</v>
      </c>
      <c r="X176" s="10">
        <v>10</v>
      </c>
      <c r="Y176" s="21">
        <v>3.8</v>
      </c>
      <c r="Z176" s="56">
        <v>62</v>
      </c>
      <c r="AA176" s="10">
        <v>94563</v>
      </c>
      <c r="AB176" s="11">
        <f t="shared" si="36"/>
        <v>0.44977312291315885</v>
      </c>
      <c r="AC176" s="10">
        <v>344</v>
      </c>
      <c r="AD176" s="10">
        <v>487</v>
      </c>
      <c r="AE176" s="10">
        <v>574</v>
      </c>
      <c r="AF176" s="10">
        <v>630</v>
      </c>
      <c r="AG176" s="10">
        <v>1441</v>
      </c>
      <c r="AH176" s="10">
        <v>2076</v>
      </c>
      <c r="AI176" s="10">
        <v>307</v>
      </c>
      <c r="AJ176" s="10">
        <v>872</v>
      </c>
      <c r="AK176" s="10">
        <v>268</v>
      </c>
      <c r="AL176" s="10">
        <v>155</v>
      </c>
      <c r="AM176" s="10">
        <v>1274</v>
      </c>
      <c r="AN176" s="10">
        <v>2392</v>
      </c>
      <c r="AO176" s="10">
        <v>1203</v>
      </c>
      <c r="AP176" s="10">
        <v>8606</v>
      </c>
      <c r="AQ176" s="10">
        <f t="shared" si="38"/>
        <v>20629</v>
      </c>
      <c r="AR176" s="11">
        <f t="shared" si="37"/>
        <v>9.8118394642466439E-2</v>
      </c>
      <c r="AZ176" s="200">
        <f t="shared" si="39"/>
        <v>24415.200000000001</v>
      </c>
    </row>
    <row r="177" spans="1:52" x14ac:dyDescent="0.25">
      <c r="A177" s="71" t="s">
        <v>46</v>
      </c>
      <c r="B177" s="10">
        <v>189570</v>
      </c>
      <c r="C177" s="67">
        <v>6319</v>
      </c>
      <c r="D177" s="56">
        <v>278</v>
      </c>
      <c r="E177" s="56">
        <v>8</v>
      </c>
      <c r="F177" s="56">
        <v>97</v>
      </c>
      <c r="G177" s="56">
        <v>360</v>
      </c>
      <c r="H177" s="56">
        <v>8</v>
      </c>
      <c r="I177" s="56">
        <v>98</v>
      </c>
      <c r="J177" s="56">
        <v>533</v>
      </c>
      <c r="K177" s="56">
        <v>32</v>
      </c>
      <c r="L177" s="56">
        <v>94</v>
      </c>
      <c r="M177" s="11">
        <v>144.41999999999999</v>
      </c>
      <c r="N177" s="59">
        <v>17.2</v>
      </c>
      <c r="O177" s="10">
        <v>16</v>
      </c>
      <c r="P177" s="44">
        <v>126.5</v>
      </c>
      <c r="Q177" s="46">
        <v>7.4</v>
      </c>
      <c r="R177" s="46">
        <v>7.1</v>
      </c>
      <c r="S177" s="48">
        <v>1.2609999999999999</v>
      </c>
      <c r="T177" s="48">
        <v>1.163</v>
      </c>
      <c r="U177" s="10">
        <v>43</v>
      </c>
      <c r="V177" s="21">
        <v>16.600000000000001</v>
      </c>
      <c r="W177" s="56">
        <v>61</v>
      </c>
      <c r="X177" s="10">
        <v>10</v>
      </c>
      <c r="Y177" s="21">
        <v>2.8</v>
      </c>
      <c r="Z177" s="56">
        <v>72</v>
      </c>
      <c r="AA177" s="10">
        <v>91832</v>
      </c>
      <c r="AB177" s="11">
        <f t="shared" si="36"/>
        <v>0.48442264071319302</v>
      </c>
      <c r="AC177" s="10">
        <v>396</v>
      </c>
      <c r="AD177" s="10">
        <v>556</v>
      </c>
      <c r="AE177" s="10">
        <v>546</v>
      </c>
      <c r="AF177" s="10">
        <v>625</v>
      </c>
      <c r="AG177" s="10">
        <v>1286</v>
      </c>
      <c r="AH177" s="10">
        <v>1212</v>
      </c>
      <c r="AI177" s="10">
        <v>298</v>
      </c>
      <c r="AJ177" s="10">
        <v>910</v>
      </c>
      <c r="AK177" s="10">
        <v>225</v>
      </c>
      <c r="AL177" s="10">
        <v>146</v>
      </c>
      <c r="AM177" s="10">
        <v>1342</v>
      </c>
      <c r="AN177" s="10">
        <v>2427</v>
      </c>
      <c r="AO177" s="10">
        <v>895</v>
      </c>
      <c r="AP177" s="10">
        <v>8473</v>
      </c>
      <c r="AQ177" s="10">
        <f t="shared" si="38"/>
        <v>19337</v>
      </c>
      <c r="AR177" s="11">
        <f t="shared" si="37"/>
        <v>0.10200453658279264</v>
      </c>
      <c r="AZ177" s="200">
        <f t="shared" si="39"/>
        <v>30331.200000000004</v>
      </c>
    </row>
    <row r="178" spans="1:52" ht="13" thickBot="1" x14ac:dyDescent="0.3">
      <c r="A178" s="72" t="s">
        <v>47</v>
      </c>
      <c r="B178" s="65">
        <v>221406</v>
      </c>
      <c r="C178" s="65">
        <v>7142</v>
      </c>
      <c r="D178" s="64">
        <v>261</v>
      </c>
      <c r="E178" s="64">
        <v>8</v>
      </c>
      <c r="F178" s="64">
        <v>97</v>
      </c>
      <c r="G178" s="64">
        <v>320</v>
      </c>
      <c r="H178" s="64">
        <v>6</v>
      </c>
      <c r="I178" s="64">
        <v>98</v>
      </c>
      <c r="J178" s="64">
        <v>593</v>
      </c>
      <c r="K178" s="64">
        <v>36</v>
      </c>
      <c r="L178" s="64">
        <v>94</v>
      </c>
      <c r="M178" s="60">
        <v>207.96</v>
      </c>
      <c r="N178" s="61">
        <v>16.899999999999999</v>
      </c>
      <c r="O178" s="10">
        <v>12</v>
      </c>
      <c r="P178" s="45">
        <v>95</v>
      </c>
      <c r="Q178" s="46"/>
      <c r="R178" s="46"/>
      <c r="S178" s="48">
        <v>1.141</v>
      </c>
      <c r="T178" s="48">
        <v>0.84</v>
      </c>
      <c r="U178" s="10">
        <v>38</v>
      </c>
      <c r="V178" s="21">
        <v>1.2</v>
      </c>
      <c r="W178" s="64">
        <v>97</v>
      </c>
      <c r="X178" s="10">
        <v>9</v>
      </c>
      <c r="Y178" s="21">
        <v>0.9</v>
      </c>
      <c r="Z178" s="64">
        <v>90</v>
      </c>
      <c r="AA178" s="65">
        <v>114417</v>
      </c>
      <c r="AB178" s="11">
        <f t="shared" si="36"/>
        <v>0.5167746131541151</v>
      </c>
      <c r="AC178" s="10">
        <v>625</v>
      </c>
      <c r="AD178" s="10">
        <v>596</v>
      </c>
      <c r="AE178" s="10">
        <v>717</v>
      </c>
      <c r="AF178" s="10">
        <v>751</v>
      </c>
      <c r="AG178" s="10">
        <v>1735</v>
      </c>
      <c r="AH178" s="10">
        <v>1646</v>
      </c>
      <c r="AI178" s="10">
        <v>431</v>
      </c>
      <c r="AJ178" s="10">
        <v>1268</v>
      </c>
      <c r="AK178" s="10">
        <v>282</v>
      </c>
      <c r="AL178" s="10">
        <v>214</v>
      </c>
      <c r="AM178" s="10">
        <v>1772</v>
      </c>
      <c r="AN178" s="10">
        <v>3457</v>
      </c>
      <c r="AO178" s="10">
        <v>1233</v>
      </c>
      <c r="AP178" s="10">
        <v>10354</v>
      </c>
      <c r="AQ178" s="10">
        <f t="shared" si="38"/>
        <v>25081</v>
      </c>
      <c r="AR178" s="68">
        <f t="shared" si="37"/>
        <v>0.11328057956875603</v>
      </c>
      <c r="AZ178" s="200">
        <f t="shared" si="39"/>
        <v>30472.533333333333</v>
      </c>
    </row>
    <row r="179" spans="1:52" ht="13" thickTop="1" x14ac:dyDescent="0.25">
      <c r="A179" s="73" t="s">
        <v>105</v>
      </c>
      <c r="B179" s="74">
        <f t="shared" ref="B179:W179" si="40">SUM(B167:B178)</f>
        <v>2498424</v>
      </c>
      <c r="C179" s="74">
        <f t="shared" si="40"/>
        <v>82281</v>
      </c>
      <c r="D179" s="74">
        <f t="shared" si="40"/>
        <v>2845</v>
      </c>
      <c r="E179" s="74">
        <f>SUM(E167:E178)</f>
        <v>96</v>
      </c>
      <c r="F179" s="75">
        <f>SUM(F167:F178)</f>
        <v>1158</v>
      </c>
      <c r="G179" s="74">
        <f>SUM(G167:G178)</f>
        <v>3944</v>
      </c>
      <c r="H179" s="74">
        <f>SUM(H167:H178)</f>
        <v>100</v>
      </c>
      <c r="I179" s="75">
        <f>SUM(I167:I178)</f>
        <v>1167</v>
      </c>
      <c r="J179" s="74">
        <f t="shared" si="40"/>
        <v>6618</v>
      </c>
      <c r="K179" s="74">
        <f>SUM(K167:K178)</f>
        <v>438</v>
      </c>
      <c r="L179" s="75">
        <f>SUM(L167:L178)</f>
        <v>1122</v>
      </c>
      <c r="M179" s="74">
        <f t="shared" si="40"/>
        <v>3275.4900000000002</v>
      </c>
      <c r="N179" s="75">
        <f t="shared" si="40"/>
        <v>217.4</v>
      </c>
      <c r="O179" s="74">
        <f t="shared" si="40"/>
        <v>305</v>
      </c>
      <c r="P179" s="74">
        <f t="shared" si="40"/>
        <v>2910</v>
      </c>
      <c r="Q179" s="76">
        <f t="shared" si="40"/>
        <v>83.600000000000009</v>
      </c>
      <c r="R179" s="76">
        <f t="shared" si="40"/>
        <v>81.8</v>
      </c>
      <c r="S179" s="77">
        <f t="shared" si="40"/>
        <v>16.326000000000001</v>
      </c>
      <c r="T179" s="77">
        <f t="shared" si="40"/>
        <v>14.332000000000001</v>
      </c>
      <c r="U179" s="75">
        <f>SUM(U167:U178)</f>
        <v>418</v>
      </c>
      <c r="V179" s="79">
        <f>SUM(V167:V178)</f>
        <v>71.399999999999991</v>
      </c>
      <c r="W179" s="75">
        <f t="shared" si="40"/>
        <v>747</v>
      </c>
      <c r="X179" s="75">
        <f>SUM(X167:X178)</f>
        <v>96</v>
      </c>
      <c r="Y179" s="79">
        <f>SUM(Y167:Y178)</f>
        <v>22.299999999999997</v>
      </c>
      <c r="Z179" s="75">
        <f t="shared" ref="Z179:AR179" si="41">SUM(Z167:Z178)</f>
        <v>696</v>
      </c>
      <c r="AA179" s="74">
        <f>SUM(AA167:AA178)</f>
        <v>1214745</v>
      </c>
      <c r="AB179" s="75">
        <f>SUM(AB167:AB178)</f>
        <v>5.8546013199057425</v>
      </c>
      <c r="AC179" s="75">
        <f t="shared" si="41"/>
        <v>3596</v>
      </c>
      <c r="AD179" s="75">
        <f t="shared" si="41"/>
        <v>7442</v>
      </c>
      <c r="AE179" s="75">
        <f t="shared" si="41"/>
        <v>7806</v>
      </c>
      <c r="AF179" s="75">
        <f t="shared" si="41"/>
        <v>7002</v>
      </c>
      <c r="AG179" s="75">
        <f t="shared" si="41"/>
        <v>21587</v>
      </c>
      <c r="AH179" s="75">
        <f t="shared" si="41"/>
        <v>24532</v>
      </c>
      <c r="AI179" s="75">
        <f t="shared" si="41"/>
        <v>5145</v>
      </c>
      <c r="AJ179" s="75">
        <f t="shared" si="41"/>
        <v>10239</v>
      </c>
      <c r="AK179" s="75">
        <f t="shared" si="41"/>
        <v>4525</v>
      </c>
      <c r="AL179" s="75">
        <f t="shared" si="41"/>
        <v>2072</v>
      </c>
      <c r="AM179" s="75">
        <f t="shared" si="41"/>
        <v>15609</v>
      </c>
      <c r="AN179" s="75">
        <f t="shared" si="41"/>
        <v>30420</v>
      </c>
      <c r="AO179" s="75">
        <f t="shared" si="41"/>
        <v>12800</v>
      </c>
      <c r="AP179" s="75">
        <f t="shared" si="41"/>
        <v>112534</v>
      </c>
      <c r="AQ179" s="75">
        <f t="shared" si="41"/>
        <v>265309</v>
      </c>
      <c r="AR179" s="75">
        <f t="shared" si="41"/>
        <v>1.2769032669865692</v>
      </c>
      <c r="AZ179" s="201"/>
    </row>
    <row r="180" spans="1:52" ht="13" thickBot="1" x14ac:dyDescent="0.3">
      <c r="A180" s="14" t="s">
        <v>106</v>
      </c>
      <c r="B180" s="15">
        <f>AVERAGE(B167:B178)</f>
        <v>208202</v>
      </c>
      <c r="C180" s="15">
        <f t="shared" ref="C180:R180" si="42">AVERAGE(C167:C178)</f>
        <v>6856.75</v>
      </c>
      <c r="D180" s="15">
        <f t="shared" si="42"/>
        <v>237.08333333333334</v>
      </c>
      <c r="E180" s="15">
        <f>AVERAGE(E167:E178)</f>
        <v>8</v>
      </c>
      <c r="F180" s="15">
        <f>AVERAGE(F167:F178)</f>
        <v>96.5</v>
      </c>
      <c r="G180" s="15">
        <f>AVERAGE(G167:G178)</f>
        <v>328.66666666666669</v>
      </c>
      <c r="H180" s="15">
        <f>AVERAGE(H167:H178)</f>
        <v>8.3333333333333339</v>
      </c>
      <c r="I180" s="15">
        <f>AVERAGE(I167:I178)</f>
        <v>97.25</v>
      </c>
      <c r="J180" s="15">
        <f t="shared" si="42"/>
        <v>551.5</v>
      </c>
      <c r="K180" s="15">
        <f>AVERAGE(K167:K178)</f>
        <v>36.5</v>
      </c>
      <c r="L180" s="15">
        <f>AVERAGE(L167:L178)</f>
        <v>93.5</v>
      </c>
      <c r="M180" s="15">
        <f t="shared" si="42"/>
        <v>272.95750000000004</v>
      </c>
      <c r="N180" s="15">
        <f t="shared" si="42"/>
        <v>18.116666666666667</v>
      </c>
      <c r="O180" s="15">
        <f t="shared" si="42"/>
        <v>25.416666666666668</v>
      </c>
      <c r="P180" s="15">
        <f t="shared" si="42"/>
        <v>242.5</v>
      </c>
      <c r="Q180" s="50">
        <f t="shared" si="42"/>
        <v>7.6000000000000005</v>
      </c>
      <c r="R180" s="50">
        <f t="shared" si="42"/>
        <v>7.4363636363636365</v>
      </c>
      <c r="S180" s="29">
        <f t="shared" ref="S180:AR180" si="43">AVERAGE(S167:S178)</f>
        <v>1.3605</v>
      </c>
      <c r="T180" s="29">
        <f t="shared" si="43"/>
        <v>1.1943333333333335</v>
      </c>
      <c r="U180" s="15">
        <f t="shared" si="43"/>
        <v>46.444444444444443</v>
      </c>
      <c r="V180" s="80">
        <f t="shared" si="43"/>
        <v>7.9333333333333327</v>
      </c>
      <c r="W180" s="15">
        <f t="shared" si="43"/>
        <v>83</v>
      </c>
      <c r="X180" s="15">
        <f t="shared" si="43"/>
        <v>10.666666666666666</v>
      </c>
      <c r="Y180" s="80">
        <f t="shared" si="43"/>
        <v>2.4777777777777774</v>
      </c>
      <c r="Z180" s="15">
        <f t="shared" si="43"/>
        <v>77.333333333333329</v>
      </c>
      <c r="AA180" s="15">
        <f>AVERAGE(AA167:AA178)</f>
        <v>101228.75</v>
      </c>
      <c r="AB180" s="50">
        <f>AVERAGE(AB167:AB178)</f>
        <v>0.48788344332547856</v>
      </c>
      <c r="AC180" s="15">
        <f t="shared" si="43"/>
        <v>299.66666666666669</v>
      </c>
      <c r="AD180" s="15">
        <f t="shared" si="43"/>
        <v>620.16666666666663</v>
      </c>
      <c r="AE180" s="15">
        <f t="shared" si="43"/>
        <v>650.5</v>
      </c>
      <c r="AF180" s="15">
        <f t="shared" si="43"/>
        <v>583.5</v>
      </c>
      <c r="AG180" s="15">
        <f t="shared" si="43"/>
        <v>1798.9166666666667</v>
      </c>
      <c r="AH180" s="15">
        <f t="shared" si="43"/>
        <v>2044.3333333333333</v>
      </c>
      <c r="AI180" s="15">
        <f t="shared" si="43"/>
        <v>428.75</v>
      </c>
      <c r="AJ180" s="15">
        <f t="shared" si="43"/>
        <v>853.25</v>
      </c>
      <c r="AK180" s="15">
        <f t="shared" si="43"/>
        <v>377.08333333333331</v>
      </c>
      <c r="AL180" s="15">
        <f t="shared" si="43"/>
        <v>172.66666666666666</v>
      </c>
      <c r="AM180" s="15">
        <f t="shared" si="43"/>
        <v>1300.75</v>
      </c>
      <c r="AN180" s="15">
        <f t="shared" si="43"/>
        <v>2535</v>
      </c>
      <c r="AO180" s="15">
        <f t="shared" si="43"/>
        <v>1066.6666666666667</v>
      </c>
      <c r="AP180" s="15">
        <f t="shared" si="43"/>
        <v>9377.8333333333339</v>
      </c>
      <c r="AQ180" s="15">
        <f t="shared" si="43"/>
        <v>22109.083333333332</v>
      </c>
      <c r="AR180" s="50">
        <f t="shared" si="43"/>
        <v>0.1064086055822141</v>
      </c>
      <c r="AZ180" s="202">
        <f>AVERAGE(AZ167:AZ178)</f>
        <v>30233.404444444448</v>
      </c>
    </row>
    <row r="181" spans="1:52" ht="13" thickTop="1" x14ac:dyDescent="0.25"/>
    <row r="182" spans="1:52" ht="13" thickBot="1" x14ac:dyDescent="0.3"/>
    <row r="183" spans="1:52" ht="13" thickTop="1" x14ac:dyDescent="0.25">
      <c r="A183" s="2" t="s">
        <v>7</v>
      </c>
      <c r="B183" s="3" t="s">
        <v>8</v>
      </c>
      <c r="C183" s="3" t="s">
        <v>60</v>
      </c>
      <c r="D183" s="3" t="s">
        <v>10</v>
      </c>
      <c r="E183" s="3" t="s">
        <v>11</v>
      </c>
      <c r="F183" s="156" t="s">
        <v>2</v>
      </c>
      <c r="G183" s="134" t="s">
        <v>12</v>
      </c>
      <c r="H183" s="3" t="s">
        <v>13</v>
      </c>
      <c r="I183" s="156" t="s">
        <v>14</v>
      </c>
      <c r="J183" s="3" t="s">
        <v>15</v>
      </c>
      <c r="K183" s="3" t="s">
        <v>16</v>
      </c>
      <c r="L183" s="156" t="s">
        <v>17</v>
      </c>
      <c r="M183" s="3" t="s">
        <v>18</v>
      </c>
      <c r="N183" s="4" t="s">
        <v>19</v>
      </c>
      <c r="O183" s="204" t="s">
        <v>20</v>
      </c>
      <c r="P183" s="206"/>
      <c r="Q183" s="3" t="s">
        <v>65</v>
      </c>
      <c r="R183" s="3" t="s">
        <v>66</v>
      </c>
      <c r="S183" s="3" t="s">
        <v>67</v>
      </c>
      <c r="T183" s="3" t="s">
        <v>68</v>
      </c>
      <c r="U183" s="3" t="s">
        <v>84</v>
      </c>
      <c r="V183" s="3" t="s">
        <v>85</v>
      </c>
      <c r="W183" s="136" t="s">
        <v>86</v>
      </c>
      <c r="X183" s="3" t="s">
        <v>87</v>
      </c>
      <c r="Y183" s="3" t="s">
        <v>88</v>
      </c>
      <c r="Z183" s="136" t="s">
        <v>89</v>
      </c>
      <c r="AA183" s="4" t="s">
        <v>21</v>
      </c>
      <c r="AB183" s="4" t="s">
        <v>22</v>
      </c>
      <c r="AC183" s="3" t="s">
        <v>90</v>
      </c>
      <c r="AD183" s="3" t="s">
        <v>91</v>
      </c>
      <c r="AE183" s="3" t="s">
        <v>92</v>
      </c>
      <c r="AF183" s="3" t="s">
        <v>93</v>
      </c>
      <c r="AG183" s="3" t="s">
        <v>94</v>
      </c>
      <c r="AH183" s="3" t="s">
        <v>95</v>
      </c>
      <c r="AI183" s="3" t="s">
        <v>96</v>
      </c>
      <c r="AJ183" s="3" t="s">
        <v>97</v>
      </c>
      <c r="AK183" s="3" t="s">
        <v>98</v>
      </c>
      <c r="AL183" s="3" t="s">
        <v>99</v>
      </c>
      <c r="AM183" s="3" t="s">
        <v>100</v>
      </c>
      <c r="AN183" s="3" t="s">
        <v>101</v>
      </c>
      <c r="AO183" s="3" t="s">
        <v>101</v>
      </c>
      <c r="AP183" s="3" t="s">
        <v>102</v>
      </c>
      <c r="AQ183" s="3" t="s">
        <v>103</v>
      </c>
      <c r="AR183" s="4" t="s">
        <v>22</v>
      </c>
      <c r="AT183" s="130" t="s">
        <v>107</v>
      </c>
      <c r="AU183" s="131" t="s">
        <v>108</v>
      </c>
      <c r="AV183" s="132" t="s">
        <v>109</v>
      </c>
      <c r="AW183" s="133" t="s">
        <v>107</v>
      </c>
      <c r="AX183" s="132" t="s">
        <v>107</v>
      </c>
      <c r="AZ183" s="130" t="s">
        <v>23</v>
      </c>
    </row>
    <row r="184" spans="1:52" ht="14" thickBot="1" x14ac:dyDescent="0.3">
      <c r="A184" s="5" t="s">
        <v>110</v>
      </c>
      <c r="B184" s="6" t="s">
        <v>25</v>
      </c>
      <c r="C184" s="7" t="s">
        <v>26</v>
      </c>
      <c r="D184" s="5" t="s">
        <v>27</v>
      </c>
      <c r="E184" s="5" t="s">
        <v>27</v>
      </c>
      <c r="F184" s="157" t="s">
        <v>28</v>
      </c>
      <c r="G184" s="150" t="s">
        <v>27</v>
      </c>
      <c r="H184" s="5" t="s">
        <v>27</v>
      </c>
      <c r="I184" s="157" t="s">
        <v>28</v>
      </c>
      <c r="J184" s="5" t="s">
        <v>27</v>
      </c>
      <c r="K184" s="5" t="s">
        <v>27</v>
      </c>
      <c r="L184" s="157" t="s">
        <v>28</v>
      </c>
      <c r="M184" s="6" t="s">
        <v>29</v>
      </c>
      <c r="N184" s="8" t="s">
        <v>30</v>
      </c>
      <c r="O184" s="6" t="s">
        <v>62</v>
      </c>
      <c r="P184" s="6" t="s">
        <v>52</v>
      </c>
      <c r="Q184" s="5"/>
      <c r="R184" s="5"/>
      <c r="S184" s="5"/>
      <c r="T184" s="5"/>
      <c r="U184" s="5"/>
      <c r="V184" s="5"/>
      <c r="W184" s="137" t="s">
        <v>28</v>
      </c>
      <c r="X184" s="5"/>
      <c r="Y184" s="5"/>
      <c r="Z184" s="137" t="s">
        <v>28</v>
      </c>
      <c r="AA184" s="8" t="s">
        <v>33</v>
      </c>
      <c r="AB184" s="7" t="s">
        <v>34</v>
      </c>
      <c r="AC184" s="8" t="s">
        <v>33</v>
      </c>
      <c r="AD184" s="8" t="s">
        <v>33</v>
      </c>
      <c r="AE184" s="8" t="s">
        <v>33</v>
      </c>
      <c r="AF184" s="8" t="s">
        <v>33</v>
      </c>
      <c r="AG184" s="8" t="s">
        <v>33</v>
      </c>
      <c r="AH184" s="8" t="s">
        <v>33</v>
      </c>
      <c r="AI184" s="8" t="s">
        <v>33</v>
      </c>
      <c r="AJ184" s="8" t="s">
        <v>33</v>
      </c>
      <c r="AK184" s="8" t="s">
        <v>33</v>
      </c>
      <c r="AL184" s="8" t="s">
        <v>33</v>
      </c>
      <c r="AM184" s="8" t="s">
        <v>33</v>
      </c>
      <c r="AN184" s="8" t="s">
        <v>33</v>
      </c>
      <c r="AO184" s="8" t="s">
        <v>33</v>
      </c>
      <c r="AP184" s="8" t="s">
        <v>33</v>
      </c>
      <c r="AQ184" s="8" t="s">
        <v>33</v>
      </c>
      <c r="AR184" s="7" t="s">
        <v>34</v>
      </c>
      <c r="AT184" s="101" t="s">
        <v>8</v>
      </c>
      <c r="AU184" s="102" t="s">
        <v>111</v>
      </c>
      <c r="AV184" s="103" t="s">
        <v>112</v>
      </c>
      <c r="AW184" s="104" t="s">
        <v>113</v>
      </c>
      <c r="AX184" s="103" t="s">
        <v>114</v>
      </c>
      <c r="AZ184" s="199" t="s">
        <v>35</v>
      </c>
    </row>
    <row r="185" spans="1:52" ht="13" thickTop="1" x14ac:dyDescent="0.25">
      <c r="A185" s="70" t="s">
        <v>36</v>
      </c>
      <c r="B185" s="62">
        <v>252394</v>
      </c>
      <c r="C185" s="62">
        <v>8142</v>
      </c>
      <c r="D185" s="63">
        <v>291</v>
      </c>
      <c r="E185" s="63">
        <v>15</v>
      </c>
      <c r="F185" s="158">
        <v>95</v>
      </c>
      <c r="G185" s="151">
        <v>335</v>
      </c>
      <c r="H185" s="63">
        <v>9</v>
      </c>
      <c r="I185" s="158">
        <v>97</v>
      </c>
      <c r="J185" s="63">
        <v>673</v>
      </c>
      <c r="K185" s="63">
        <v>38</v>
      </c>
      <c r="L185" s="158">
        <v>94</v>
      </c>
      <c r="M185" s="54">
        <v>290.82</v>
      </c>
      <c r="N185" s="55">
        <v>16.2</v>
      </c>
      <c r="O185" s="10">
        <v>23</v>
      </c>
      <c r="P185" s="43">
        <v>203</v>
      </c>
      <c r="Q185" s="93"/>
      <c r="R185" s="66"/>
      <c r="S185" s="48">
        <v>0.96099999999999997</v>
      </c>
      <c r="T185" s="48">
        <v>0.98299999999999998</v>
      </c>
      <c r="U185" s="10">
        <v>30</v>
      </c>
      <c r="V185" s="21">
        <v>1.7</v>
      </c>
      <c r="W185" s="63">
        <v>94</v>
      </c>
      <c r="X185" s="10">
        <v>8</v>
      </c>
      <c r="Y185" s="21">
        <v>1.3</v>
      </c>
      <c r="Z185" s="63">
        <v>84</v>
      </c>
      <c r="AA185" s="62">
        <v>106184</v>
      </c>
      <c r="AB185" s="66">
        <f t="shared" ref="AB185:AB196" si="44">AA185/B185</f>
        <v>0.42070730682979784</v>
      </c>
      <c r="AC185" s="10">
        <v>667</v>
      </c>
      <c r="AD185" s="10">
        <v>596</v>
      </c>
      <c r="AE185" s="10">
        <v>694</v>
      </c>
      <c r="AF185" s="10">
        <v>747</v>
      </c>
      <c r="AG185" s="10">
        <v>1699</v>
      </c>
      <c r="AH185" s="10">
        <v>1857</v>
      </c>
      <c r="AI185" s="10">
        <v>393</v>
      </c>
      <c r="AJ185" s="10">
        <v>1095</v>
      </c>
      <c r="AK185" s="10">
        <v>386</v>
      </c>
      <c r="AL185" s="10">
        <v>221</v>
      </c>
      <c r="AM185" s="10">
        <v>1143</v>
      </c>
      <c r="AN185" s="10">
        <v>3143</v>
      </c>
      <c r="AO185" s="10">
        <v>992</v>
      </c>
      <c r="AP185" s="10">
        <v>12041</v>
      </c>
      <c r="AQ185" s="10">
        <f>SUM(AC185:AP185)</f>
        <v>25674</v>
      </c>
      <c r="AR185" s="66">
        <f t="shared" ref="AR185:AR196" si="45">AQ185/B185</f>
        <v>0.10172191098045121</v>
      </c>
      <c r="AT185" s="105">
        <f>C185/$E$1</f>
        <v>0.7907925407925408</v>
      </c>
      <c r="AU185" s="106">
        <f>(C185*D185)/1000</f>
        <v>2369.3220000000001</v>
      </c>
      <c r="AV185" s="107">
        <f>(AU185)/$G$2</f>
        <v>0.99635071488645921</v>
      </c>
      <c r="AW185" s="108">
        <f>(C185*G185)/1000</f>
        <v>2727.57</v>
      </c>
      <c r="AX185" s="107">
        <f>(AW185)/$I$2</f>
        <v>0.97032017075773747</v>
      </c>
      <c r="AZ185" s="200">
        <f>(0.8*C185*G185)/60</f>
        <v>36367.599999999999</v>
      </c>
    </row>
    <row r="186" spans="1:52" x14ac:dyDescent="0.25">
      <c r="A186" s="71" t="s">
        <v>37</v>
      </c>
      <c r="B186" s="10">
        <v>184013</v>
      </c>
      <c r="C186" s="10">
        <v>6572</v>
      </c>
      <c r="D186" s="56">
        <v>395</v>
      </c>
      <c r="E186" s="56">
        <v>10</v>
      </c>
      <c r="F186" s="159">
        <v>97</v>
      </c>
      <c r="G186" s="152">
        <v>433</v>
      </c>
      <c r="H186" s="56">
        <v>7</v>
      </c>
      <c r="I186" s="159">
        <v>98</v>
      </c>
      <c r="J186" s="56">
        <v>797</v>
      </c>
      <c r="K186" s="56">
        <v>49</v>
      </c>
      <c r="L186" s="159">
        <v>94</v>
      </c>
      <c r="M186" s="57">
        <v>262.39999999999998</v>
      </c>
      <c r="N186" s="58">
        <v>16.7</v>
      </c>
      <c r="O186" s="10"/>
      <c r="P186" s="44"/>
      <c r="Q186" s="46"/>
      <c r="R186" s="46"/>
      <c r="S186" s="48">
        <v>1.171</v>
      </c>
      <c r="T186" s="48">
        <v>1.014</v>
      </c>
      <c r="U186" s="10">
        <v>43</v>
      </c>
      <c r="V186" s="21">
        <v>2</v>
      </c>
      <c r="W186" s="56">
        <v>95</v>
      </c>
      <c r="X186" s="10">
        <v>14</v>
      </c>
      <c r="Y186" s="21">
        <v>2.5</v>
      </c>
      <c r="Z186" s="56">
        <v>82</v>
      </c>
      <c r="AA186" s="10">
        <v>98337</v>
      </c>
      <c r="AB186" s="11">
        <f t="shared" si="44"/>
        <v>0.53440246069571173</v>
      </c>
      <c r="AC186" s="10">
        <v>452</v>
      </c>
      <c r="AD186" s="10">
        <v>491</v>
      </c>
      <c r="AE186" s="10">
        <v>557</v>
      </c>
      <c r="AF186" s="10">
        <v>711</v>
      </c>
      <c r="AG186" s="10">
        <v>1290</v>
      </c>
      <c r="AH186" s="10">
        <v>1667</v>
      </c>
      <c r="AI186" s="10">
        <v>375</v>
      </c>
      <c r="AJ186" s="10">
        <v>964</v>
      </c>
      <c r="AK186" s="10">
        <v>180</v>
      </c>
      <c r="AL186" s="10">
        <v>142</v>
      </c>
      <c r="AM186" s="10">
        <v>989</v>
      </c>
      <c r="AN186" s="10">
        <v>2705</v>
      </c>
      <c r="AO186" s="10">
        <v>697</v>
      </c>
      <c r="AP186" s="10">
        <v>9109</v>
      </c>
      <c r="AQ186" s="10">
        <f t="shared" ref="AQ186:AQ196" si="46">SUM(AC186:AP186)</f>
        <v>20329</v>
      </c>
      <c r="AR186" s="11">
        <f t="shared" si="45"/>
        <v>0.11047589029035992</v>
      </c>
      <c r="AT186" s="105">
        <f t="shared" ref="AT186:AT196" si="47">C186/$E$1</f>
        <v>0.63830613830613836</v>
      </c>
      <c r="AU186" s="106">
        <f t="shared" ref="AU186:AU196" si="48">(C186*D186)/1000</f>
        <v>2595.94</v>
      </c>
      <c r="AV186" s="107">
        <f t="shared" ref="AV186:AV198" si="49">(AU186)/$G$2</f>
        <v>1.0916484440706475</v>
      </c>
      <c r="AW186" s="108">
        <f t="shared" ref="AW186:AW196" si="50">(C186*G186)/1000</f>
        <v>2845.6759999999999</v>
      </c>
      <c r="AX186" s="107">
        <f t="shared" ref="AX186:AX198" si="51">(AW186)/$I$2</f>
        <v>1.0123358235503379</v>
      </c>
      <c r="AZ186" s="200">
        <f t="shared" ref="AZ186:AZ196" si="52">(0.8*C186*G186)/60</f>
        <v>37942.346666666672</v>
      </c>
    </row>
    <row r="187" spans="1:52" x14ac:dyDescent="0.25">
      <c r="A187" s="71" t="s">
        <v>38</v>
      </c>
      <c r="B187" s="10">
        <v>210323</v>
      </c>
      <c r="C187" s="10">
        <v>6785</v>
      </c>
      <c r="D187" s="56">
        <v>391</v>
      </c>
      <c r="E187" s="56">
        <v>11</v>
      </c>
      <c r="F187" s="159">
        <v>97</v>
      </c>
      <c r="G187" s="152">
        <v>403</v>
      </c>
      <c r="H187" s="56">
        <v>5</v>
      </c>
      <c r="I187" s="159">
        <v>99</v>
      </c>
      <c r="J187" s="56">
        <v>759</v>
      </c>
      <c r="K187" s="56">
        <v>46</v>
      </c>
      <c r="L187" s="159">
        <v>94</v>
      </c>
      <c r="M187" s="11">
        <v>241.2</v>
      </c>
      <c r="N187" s="59">
        <v>16.399999999999999</v>
      </c>
      <c r="O187" s="10">
        <v>24</v>
      </c>
      <c r="P187" s="44">
        <v>221</v>
      </c>
      <c r="Q187" s="46">
        <v>7.5</v>
      </c>
      <c r="R187" s="46">
        <v>8.1</v>
      </c>
      <c r="S187" s="48">
        <v>1.1990000000000001</v>
      </c>
      <c r="T187" s="48">
        <v>0.95899999999999996</v>
      </c>
      <c r="U187" s="10">
        <v>40</v>
      </c>
      <c r="V187" s="21">
        <v>1.5</v>
      </c>
      <c r="W187" s="56">
        <v>96</v>
      </c>
      <c r="X187" s="10">
        <v>12</v>
      </c>
      <c r="Y187" s="21">
        <v>2.9</v>
      </c>
      <c r="Z187" s="56">
        <v>77</v>
      </c>
      <c r="AA187" s="10">
        <v>118904</v>
      </c>
      <c r="AB187" s="11">
        <f t="shared" si="44"/>
        <v>0.56533997708286776</v>
      </c>
      <c r="AC187" s="10">
        <v>262</v>
      </c>
      <c r="AD187" s="10">
        <v>796</v>
      </c>
      <c r="AE187" s="10">
        <v>575</v>
      </c>
      <c r="AF187" s="10">
        <v>943</v>
      </c>
      <c r="AG187" s="10">
        <v>1704</v>
      </c>
      <c r="AH187" s="10">
        <v>2029</v>
      </c>
      <c r="AI187" s="10">
        <v>446</v>
      </c>
      <c r="AJ187" s="10">
        <v>1069</v>
      </c>
      <c r="AK187" s="10">
        <v>250</v>
      </c>
      <c r="AL187" s="10">
        <v>164</v>
      </c>
      <c r="AM187" s="10">
        <v>1329</v>
      </c>
      <c r="AN187" s="10">
        <v>3002</v>
      </c>
      <c r="AO187" s="10">
        <v>831</v>
      </c>
      <c r="AP187" s="10">
        <v>10942</v>
      </c>
      <c r="AQ187" s="10">
        <f t="shared" si="46"/>
        <v>24342</v>
      </c>
      <c r="AR187" s="11">
        <f t="shared" si="45"/>
        <v>0.11573627230497853</v>
      </c>
      <c r="AT187" s="105">
        <f t="shared" si="47"/>
        <v>0.65899378399378394</v>
      </c>
      <c r="AU187" s="106">
        <f t="shared" si="48"/>
        <v>2652.9349999999999</v>
      </c>
      <c r="AV187" s="107">
        <f t="shared" si="49"/>
        <v>1.1156160639192598</v>
      </c>
      <c r="AW187" s="108">
        <f t="shared" si="50"/>
        <v>2734.355</v>
      </c>
      <c r="AX187" s="107">
        <f t="shared" si="51"/>
        <v>0.97273390252579151</v>
      </c>
      <c r="AZ187" s="200">
        <f t="shared" si="52"/>
        <v>36458.066666666666</v>
      </c>
    </row>
    <row r="188" spans="1:52" x14ac:dyDescent="0.25">
      <c r="A188" s="71" t="s">
        <v>39</v>
      </c>
      <c r="B188" s="10">
        <v>181120</v>
      </c>
      <c r="C188" s="10">
        <v>6037</v>
      </c>
      <c r="D188" s="69">
        <v>438</v>
      </c>
      <c r="E188" s="56">
        <v>8</v>
      </c>
      <c r="F188" s="159">
        <v>98</v>
      </c>
      <c r="G188" s="152">
        <v>475</v>
      </c>
      <c r="H188" s="56">
        <v>5</v>
      </c>
      <c r="I188" s="159">
        <v>99</v>
      </c>
      <c r="J188" s="56">
        <v>962</v>
      </c>
      <c r="K188" s="56">
        <v>45</v>
      </c>
      <c r="L188" s="159">
        <v>95</v>
      </c>
      <c r="M188" s="11">
        <v>173.36</v>
      </c>
      <c r="N188" s="59">
        <v>16.8</v>
      </c>
      <c r="O188" s="10">
        <v>23</v>
      </c>
      <c r="P188" s="44">
        <v>255</v>
      </c>
      <c r="Q188" s="46">
        <v>7.6</v>
      </c>
      <c r="R188" s="46">
        <v>8</v>
      </c>
      <c r="S188" s="48">
        <v>1.2549999999999999</v>
      </c>
      <c r="T188" s="48">
        <v>0.998</v>
      </c>
      <c r="U188" s="10">
        <v>50</v>
      </c>
      <c r="V188" s="21">
        <v>2.8</v>
      </c>
      <c r="W188" s="56">
        <v>94</v>
      </c>
      <c r="X188" s="10">
        <v>12</v>
      </c>
      <c r="Y188" s="21">
        <v>2.1</v>
      </c>
      <c r="Z188" s="56">
        <v>82</v>
      </c>
      <c r="AA188" s="10">
        <v>117995</v>
      </c>
      <c r="AB188" s="11">
        <f t="shared" si="44"/>
        <v>0.65147416077738518</v>
      </c>
      <c r="AC188" s="10">
        <v>164</v>
      </c>
      <c r="AD188" s="10">
        <v>586</v>
      </c>
      <c r="AE188" s="10">
        <v>367</v>
      </c>
      <c r="AF188" s="10">
        <v>520</v>
      </c>
      <c r="AG188" s="10">
        <v>1173</v>
      </c>
      <c r="AH188" s="10">
        <v>1900</v>
      </c>
      <c r="AI188" s="10">
        <v>398</v>
      </c>
      <c r="AJ188" s="10">
        <v>950</v>
      </c>
      <c r="AK188" s="10">
        <v>191</v>
      </c>
      <c r="AL188" s="10">
        <v>151</v>
      </c>
      <c r="AM188" s="10">
        <v>1107</v>
      </c>
      <c r="AN188" s="10">
        <v>2716</v>
      </c>
      <c r="AO188" s="10">
        <v>728</v>
      </c>
      <c r="AP188" s="10">
        <v>8127</v>
      </c>
      <c r="AQ188" s="10">
        <f t="shared" si="46"/>
        <v>19078</v>
      </c>
      <c r="AR188" s="11">
        <f t="shared" si="45"/>
        <v>0.10533348056537102</v>
      </c>
      <c r="AT188" s="105">
        <f t="shared" si="47"/>
        <v>0.58634421134421133</v>
      </c>
      <c r="AU188" s="106">
        <f t="shared" si="48"/>
        <v>2644.2060000000001</v>
      </c>
      <c r="AV188" s="107">
        <f t="shared" si="49"/>
        <v>1.1119453322119428</v>
      </c>
      <c r="AW188" s="108">
        <f t="shared" si="50"/>
        <v>2867.5749999999998</v>
      </c>
      <c r="AX188" s="107">
        <f t="shared" si="51"/>
        <v>1.020126289576663</v>
      </c>
      <c r="AZ188" s="200">
        <f t="shared" si="52"/>
        <v>38234.333333333336</v>
      </c>
    </row>
    <row r="189" spans="1:52" x14ac:dyDescent="0.25">
      <c r="A189" s="71" t="s">
        <v>40</v>
      </c>
      <c r="B189" s="10">
        <v>221580</v>
      </c>
      <c r="C189" s="10">
        <v>7148</v>
      </c>
      <c r="D189" s="56">
        <v>329</v>
      </c>
      <c r="E189" s="56">
        <v>8</v>
      </c>
      <c r="F189" s="159">
        <v>98</v>
      </c>
      <c r="G189" s="152">
        <v>378</v>
      </c>
      <c r="H189" s="56">
        <v>4</v>
      </c>
      <c r="I189" s="159">
        <v>99</v>
      </c>
      <c r="J189" s="56">
        <v>659</v>
      </c>
      <c r="K189" s="56">
        <v>43</v>
      </c>
      <c r="L189" s="159">
        <v>94</v>
      </c>
      <c r="M189" s="11">
        <v>250.54</v>
      </c>
      <c r="N189" s="59">
        <v>17.2</v>
      </c>
      <c r="O189" s="10">
        <v>19</v>
      </c>
      <c r="P189" s="44">
        <v>172</v>
      </c>
      <c r="Q189" s="46">
        <v>7.4</v>
      </c>
      <c r="R189" s="46">
        <v>7.9</v>
      </c>
      <c r="S189" s="48">
        <v>1.113</v>
      </c>
      <c r="T189" s="44">
        <v>0.98099999999999998</v>
      </c>
      <c r="U189" s="10">
        <v>34</v>
      </c>
      <c r="V189" s="21">
        <v>1.7</v>
      </c>
      <c r="W189" s="56">
        <v>95</v>
      </c>
      <c r="X189" s="10">
        <v>12</v>
      </c>
      <c r="Y189" s="21">
        <v>1.1000000000000001</v>
      </c>
      <c r="Z189" s="56">
        <v>91</v>
      </c>
      <c r="AA189" s="10">
        <v>128348</v>
      </c>
      <c r="AB189" s="11">
        <f t="shared" si="44"/>
        <v>0.57924000361043415</v>
      </c>
      <c r="AC189" s="10">
        <v>313</v>
      </c>
      <c r="AD189" s="10">
        <v>426</v>
      </c>
      <c r="AE189" s="10">
        <v>441</v>
      </c>
      <c r="AF189" s="10">
        <v>558</v>
      </c>
      <c r="AG189" s="10">
        <v>1292</v>
      </c>
      <c r="AH189" s="10">
        <v>1877</v>
      </c>
      <c r="AI189" s="10">
        <v>356</v>
      </c>
      <c r="AJ189" s="10">
        <v>1043</v>
      </c>
      <c r="AK189" s="10">
        <v>215</v>
      </c>
      <c r="AL189" s="10">
        <v>166</v>
      </c>
      <c r="AM189" s="10">
        <v>1142</v>
      </c>
      <c r="AN189" s="10">
        <v>2594</v>
      </c>
      <c r="AO189" s="10">
        <v>723</v>
      </c>
      <c r="AP189" s="10">
        <v>11284</v>
      </c>
      <c r="AQ189" s="10">
        <f t="shared" si="46"/>
        <v>22430</v>
      </c>
      <c r="AR189" s="11">
        <f t="shared" si="45"/>
        <v>0.10122754761260042</v>
      </c>
      <c r="AT189" s="105">
        <f t="shared" si="47"/>
        <v>0.6942501942501943</v>
      </c>
      <c r="AU189" s="106">
        <f t="shared" si="48"/>
        <v>2351.692</v>
      </c>
      <c r="AV189" s="107">
        <f t="shared" si="49"/>
        <v>0.98893692178301096</v>
      </c>
      <c r="AW189" s="108">
        <f t="shared" si="50"/>
        <v>2701.944</v>
      </c>
      <c r="AX189" s="107">
        <f t="shared" si="51"/>
        <v>0.96120384204909282</v>
      </c>
      <c r="AZ189" s="200">
        <f t="shared" si="52"/>
        <v>36025.920000000006</v>
      </c>
    </row>
    <row r="190" spans="1:52" x14ac:dyDescent="0.25">
      <c r="A190" s="71" t="s">
        <v>41</v>
      </c>
      <c r="B190" s="10">
        <v>211407</v>
      </c>
      <c r="C190" s="10">
        <v>7047</v>
      </c>
      <c r="D190" s="56">
        <v>335</v>
      </c>
      <c r="E190" s="56">
        <v>14</v>
      </c>
      <c r="F190" s="159">
        <v>96</v>
      </c>
      <c r="G190" s="152">
        <v>358</v>
      </c>
      <c r="H190" s="56">
        <v>9</v>
      </c>
      <c r="I190" s="159">
        <v>97</v>
      </c>
      <c r="J190" s="56">
        <v>588</v>
      </c>
      <c r="K190" s="56">
        <v>34</v>
      </c>
      <c r="L190" s="159">
        <v>94</v>
      </c>
      <c r="M190" s="11">
        <v>305.44</v>
      </c>
      <c r="N190" s="59">
        <v>17.100000000000001</v>
      </c>
      <c r="O190" s="10">
        <v>20</v>
      </c>
      <c r="P190" s="44">
        <v>199</v>
      </c>
      <c r="Q190" s="46">
        <v>7.5</v>
      </c>
      <c r="R190" s="46">
        <v>7.9</v>
      </c>
      <c r="S190" s="48">
        <v>1.1539999999999999</v>
      </c>
      <c r="T190" s="48">
        <v>0.99099999999999999</v>
      </c>
      <c r="U190" s="10">
        <v>34</v>
      </c>
      <c r="V190" s="21">
        <v>1.5</v>
      </c>
      <c r="W190" s="56">
        <v>96</v>
      </c>
      <c r="X190" s="10">
        <v>10</v>
      </c>
      <c r="Y190" s="21">
        <v>1.9</v>
      </c>
      <c r="Z190" s="56">
        <v>80</v>
      </c>
      <c r="AA190" s="10">
        <v>136348</v>
      </c>
      <c r="AB190" s="11">
        <f t="shared" si="44"/>
        <v>0.64495499202959217</v>
      </c>
      <c r="AC190" s="10">
        <v>397</v>
      </c>
      <c r="AD190" s="10">
        <v>644</v>
      </c>
      <c r="AE190" s="10">
        <v>544</v>
      </c>
      <c r="AF190" s="10">
        <v>773</v>
      </c>
      <c r="AG190" s="10">
        <v>1844</v>
      </c>
      <c r="AH190" s="10">
        <v>2272</v>
      </c>
      <c r="AI190" s="10">
        <v>443</v>
      </c>
      <c r="AJ190" s="10">
        <v>1142</v>
      </c>
      <c r="AK190" s="10">
        <v>207</v>
      </c>
      <c r="AL190" s="10">
        <v>280</v>
      </c>
      <c r="AM190" s="10">
        <v>1285</v>
      </c>
      <c r="AN190" s="10">
        <v>3177</v>
      </c>
      <c r="AO190" s="10">
        <v>812</v>
      </c>
      <c r="AP190" s="10">
        <v>11250</v>
      </c>
      <c r="AQ190" s="10">
        <f t="shared" si="46"/>
        <v>25070</v>
      </c>
      <c r="AR190" s="11">
        <f t="shared" si="45"/>
        <v>0.11858642334454393</v>
      </c>
      <c r="AT190" s="105">
        <f t="shared" si="47"/>
        <v>0.68444055944055948</v>
      </c>
      <c r="AU190" s="106">
        <f t="shared" si="48"/>
        <v>2360.7449999999999</v>
      </c>
      <c r="AV190" s="107">
        <f t="shared" si="49"/>
        <v>0.99274390243902433</v>
      </c>
      <c r="AW190" s="108">
        <f t="shared" si="50"/>
        <v>2522.826</v>
      </c>
      <c r="AX190" s="107">
        <f t="shared" si="51"/>
        <v>0.8974834578441836</v>
      </c>
      <c r="AZ190" s="200">
        <f t="shared" si="52"/>
        <v>33637.68</v>
      </c>
    </row>
    <row r="191" spans="1:52" x14ac:dyDescent="0.25">
      <c r="A191" s="71" t="s">
        <v>42</v>
      </c>
      <c r="B191" s="10">
        <v>203233</v>
      </c>
      <c r="C191" s="10">
        <v>6556</v>
      </c>
      <c r="D191" s="56">
        <v>238</v>
      </c>
      <c r="E191" s="56">
        <v>9</v>
      </c>
      <c r="F191" s="159">
        <v>96</v>
      </c>
      <c r="G191" s="152">
        <v>263</v>
      </c>
      <c r="H191" s="56">
        <v>9</v>
      </c>
      <c r="I191" s="159">
        <v>97</v>
      </c>
      <c r="J191" s="56">
        <v>415</v>
      </c>
      <c r="K191" s="56">
        <v>35</v>
      </c>
      <c r="L191" s="159">
        <v>92</v>
      </c>
      <c r="M191" s="11">
        <v>317.86</v>
      </c>
      <c r="N191" s="59">
        <v>18.100000000000001</v>
      </c>
      <c r="O191" s="10">
        <v>24</v>
      </c>
      <c r="P191" s="44">
        <v>213.5</v>
      </c>
      <c r="Q191" s="46">
        <v>7.6</v>
      </c>
      <c r="R191" s="46">
        <v>7.9</v>
      </c>
      <c r="S191" s="48">
        <v>1.139</v>
      </c>
      <c r="T191" s="48">
        <v>1.0509999999999999</v>
      </c>
      <c r="U191" s="10">
        <v>35</v>
      </c>
      <c r="V191" s="21">
        <v>5</v>
      </c>
      <c r="W191" s="56">
        <v>85</v>
      </c>
      <c r="X191" s="10">
        <v>9</v>
      </c>
      <c r="Y191" s="21">
        <v>2.1</v>
      </c>
      <c r="Z191" s="56">
        <v>77</v>
      </c>
      <c r="AA191" s="10">
        <v>112913</v>
      </c>
      <c r="AB191" s="11">
        <f t="shared" si="44"/>
        <v>0.55558398488434457</v>
      </c>
      <c r="AC191" s="10">
        <v>520</v>
      </c>
      <c r="AD191" s="10">
        <v>519</v>
      </c>
      <c r="AE191" s="10">
        <v>520</v>
      </c>
      <c r="AF191" s="10">
        <v>487</v>
      </c>
      <c r="AG191" s="10">
        <v>1088</v>
      </c>
      <c r="AH191" s="10"/>
      <c r="AI191" s="10">
        <v>341</v>
      </c>
      <c r="AJ191" s="10">
        <v>879</v>
      </c>
      <c r="AK191" s="10">
        <v>173</v>
      </c>
      <c r="AL191" s="10">
        <v>137</v>
      </c>
      <c r="AM191" s="10">
        <v>1080</v>
      </c>
      <c r="AN191" s="10">
        <v>2468</v>
      </c>
      <c r="AO191" s="10">
        <v>645</v>
      </c>
      <c r="AP191" s="10">
        <v>6231</v>
      </c>
      <c r="AQ191" s="10">
        <f t="shared" si="46"/>
        <v>15088</v>
      </c>
      <c r="AR191" s="11">
        <f t="shared" si="45"/>
        <v>7.4239911825343327E-2</v>
      </c>
      <c r="AT191" s="105">
        <f t="shared" si="47"/>
        <v>0.63675213675213671</v>
      </c>
      <c r="AU191" s="106">
        <f t="shared" si="48"/>
        <v>1560.328</v>
      </c>
      <c r="AV191" s="107">
        <f t="shared" si="49"/>
        <v>0.65615138772077375</v>
      </c>
      <c r="AW191" s="108">
        <f t="shared" si="50"/>
        <v>1724.2280000000001</v>
      </c>
      <c r="AX191" s="107">
        <f t="shared" si="51"/>
        <v>0.61338598363571684</v>
      </c>
      <c r="AZ191" s="200">
        <f t="shared" si="52"/>
        <v>22989.706666666669</v>
      </c>
    </row>
    <row r="192" spans="1:52" x14ac:dyDescent="0.25">
      <c r="A192" s="71" t="s">
        <v>43</v>
      </c>
      <c r="B192" s="10">
        <v>197325</v>
      </c>
      <c r="C192" s="10">
        <v>6365</v>
      </c>
      <c r="D192" s="56">
        <v>303</v>
      </c>
      <c r="E192" s="56">
        <v>12</v>
      </c>
      <c r="F192" s="159">
        <v>96</v>
      </c>
      <c r="G192" s="152">
        <v>250</v>
      </c>
      <c r="H192" s="56">
        <v>7</v>
      </c>
      <c r="I192" s="159">
        <v>97</v>
      </c>
      <c r="J192" s="56">
        <v>596</v>
      </c>
      <c r="K192" s="56">
        <v>28</v>
      </c>
      <c r="L192" s="159">
        <v>95</v>
      </c>
      <c r="M192" s="11">
        <v>195.74</v>
      </c>
      <c r="N192" s="59">
        <v>18.399999999999999</v>
      </c>
      <c r="O192" s="10">
        <v>10</v>
      </c>
      <c r="P192" s="44">
        <v>56.5</v>
      </c>
      <c r="Q192" s="46">
        <v>7.7</v>
      </c>
      <c r="R192" s="46">
        <v>8</v>
      </c>
      <c r="S192" s="48">
        <v>1.149</v>
      </c>
      <c r="T192" s="48">
        <v>0.93300000000000005</v>
      </c>
      <c r="U192" s="10">
        <v>26</v>
      </c>
      <c r="V192" s="21">
        <v>4.8</v>
      </c>
      <c r="W192" s="56">
        <v>81</v>
      </c>
      <c r="X192" s="10">
        <v>9</v>
      </c>
      <c r="Y192" s="21">
        <v>1.5</v>
      </c>
      <c r="Z192" s="56">
        <v>84</v>
      </c>
      <c r="AA192" s="10">
        <v>87281</v>
      </c>
      <c r="AB192" s="11">
        <f t="shared" si="44"/>
        <v>0.4423210439630052</v>
      </c>
      <c r="AC192" s="10">
        <v>238</v>
      </c>
      <c r="AD192" s="10">
        <v>562</v>
      </c>
      <c r="AE192" s="10">
        <v>477</v>
      </c>
      <c r="AF192" s="10">
        <v>536</v>
      </c>
      <c r="AG192" s="10">
        <v>1101</v>
      </c>
      <c r="AH192" s="10">
        <v>1847</v>
      </c>
      <c r="AI192" s="10">
        <v>413</v>
      </c>
      <c r="AJ192" s="10">
        <v>1315</v>
      </c>
      <c r="AK192" s="10">
        <v>239</v>
      </c>
      <c r="AL192" s="10">
        <v>182</v>
      </c>
      <c r="AM192" s="10">
        <v>1433</v>
      </c>
      <c r="AN192" s="10">
        <v>2963</v>
      </c>
      <c r="AO192" s="10">
        <v>785</v>
      </c>
      <c r="AP192" s="10">
        <v>7467</v>
      </c>
      <c r="AQ192" s="10">
        <f t="shared" si="46"/>
        <v>19558</v>
      </c>
      <c r="AR192" s="11">
        <f t="shared" si="45"/>
        <v>9.9115672114531858E-2</v>
      </c>
      <c r="AT192" s="105">
        <f t="shared" si="47"/>
        <v>0.61820124320124326</v>
      </c>
      <c r="AU192" s="106">
        <f t="shared" si="48"/>
        <v>1928.595</v>
      </c>
      <c r="AV192" s="107">
        <f t="shared" si="49"/>
        <v>0.81101555929352398</v>
      </c>
      <c r="AW192" s="108">
        <f t="shared" si="50"/>
        <v>1591.25</v>
      </c>
      <c r="AX192" s="107">
        <f t="shared" si="51"/>
        <v>0.56607968694414801</v>
      </c>
      <c r="AZ192" s="200">
        <f t="shared" si="52"/>
        <v>21216.666666666668</v>
      </c>
    </row>
    <row r="193" spans="1:52" x14ac:dyDescent="0.25">
      <c r="A193" s="71" t="s">
        <v>44</v>
      </c>
      <c r="B193" s="67">
        <v>188102</v>
      </c>
      <c r="C193" s="67">
        <v>6270</v>
      </c>
      <c r="D193" s="56">
        <v>460</v>
      </c>
      <c r="E193" s="56">
        <v>8</v>
      </c>
      <c r="F193" s="159">
        <v>98</v>
      </c>
      <c r="G193" s="152">
        <v>410</v>
      </c>
      <c r="H193" s="56">
        <v>6</v>
      </c>
      <c r="I193" s="159">
        <v>98</v>
      </c>
      <c r="J193" s="56">
        <v>744</v>
      </c>
      <c r="K193" s="56">
        <v>37</v>
      </c>
      <c r="L193" s="159">
        <v>95</v>
      </c>
      <c r="M193" s="11">
        <v>176.86</v>
      </c>
      <c r="N193" s="59">
        <v>18.8</v>
      </c>
      <c r="O193" s="10"/>
      <c r="P193" s="44"/>
      <c r="Q193" s="46">
        <v>7.7</v>
      </c>
      <c r="R193" s="46">
        <v>8</v>
      </c>
      <c r="S193" s="48">
        <v>1.149</v>
      </c>
      <c r="T193" s="48">
        <v>0.999</v>
      </c>
      <c r="U193" s="10">
        <v>44</v>
      </c>
      <c r="V193" s="21">
        <v>5.5</v>
      </c>
      <c r="W193" s="56">
        <v>88</v>
      </c>
      <c r="X193" s="10">
        <v>10</v>
      </c>
      <c r="Y193" s="21">
        <v>1</v>
      </c>
      <c r="Z193" s="56">
        <v>90</v>
      </c>
      <c r="AA193" s="10">
        <v>85660</v>
      </c>
      <c r="AB193" s="11">
        <f t="shared" si="44"/>
        <v>0.45539122391043158</v>
      </c>
      <c r="AC193" s="10">
        <v>211</v>
      </c>
      <c r="AD193" s="10">
        <v>524</v>
      </c>
      <c r="AE193" s="10">
        <v>360</v>
      </c>
      <c r="AF193" s="10">
        <v>369</v>
      </c>
      <c r="AG193" s="10">
        <v>893</v>
      </c>
      <c r="AH193" s="10">
        <v>1544</v>
      </c>
      <c r="AI193" s="10">
        <v>387</v>
      </c>
      <c r="AJ193" s="10">
        <v>952</v>
      </c>
      <c r="AK193" s="10">
        <v>214</v>
      </c>
      <c r="AL193" s="10">
        <v>164</v>
      </c>
      <c r="AM193" s="10">
        <v>1127</v>
      </c>
      <c r="AN193" s="10">
        <v>2509</v>
      </c>
      <c r="AO193" s="10">
        <v>824</v>
      </c>
      <c r="AP193" s="10">
        <v>6165</v>
      </c>
      <c r="AQ193" s="10">
        <f t="shared" si="46"/>
        <v>16243</v>
      </c>
      <c r="AR193" s="11">
        <f t="shared" si="45"/>
        <v>8.6352085570594678E-2</v>
      </c>
      <c r="AT193" s="105">
        <f t="shared" si="47"/>
        <v>0.60897435897435892</v>
      </c>
      <c r="AU193" s="106">
        <f t="shared" si="48"/>
        <v>2884.2</v>
      </c>
      <c r="AV193" s="107">
        <f t="shared" si="49"/>
        <v>1.2128679562657694</v>
      </c>
      <c r="AW193" s="108">
        <f t="shared" si="50"/>
        <v>2570.6999999999998</v>
      </c>
      <c r="AX193" s="107">
        <f t="shared" si="51"/>
        <v>0.91451440768409809</v>
      </c>
      <c r="AZ193" s="200">
        <f t="shared" si="52"/>
        <v>34276</v>
      </c>
    </row>
    <row r="194" spans="1:52" x14ac:dyDescent="0.25">
      <c r="A194" s="71" t="s">
        <v>45</v>
      </c>
      <c r="B194" s="10">
        <v>224943</v>
      </c>
      <c r="C194" s="67">
        <v>7256</v>
      </c>
      <c r="D194" s="56">
        <v>214</v>
      </c>
      <c r="E194" s="56">
        <v>11</v>
      </c>
      <c r="F194" s="159">
        <v>95</v>
      </c>
      <c r="G194" s="152">
        <v>298</v>
      </c>
      <c r="H194" s="56">
        <v>8</v>
      </c>
      <c r="I194" s="159">
        <v>97</v>
      </c>
      <c r="J194" s="56">
        <v>502</v>
      </c>
      <c r="K194" s="56">
        <v>52</v>
      </c>
      <c r="L194" s="159">
        <v>90</v>
      </c>
      <c r="M194" s="11">
        <v>169.72</v>
      </c>
      <c r="N194" s="59">
        <v>18.399999999999999</v>
      </c>
      <c r="O194" s="10"/>
      <c r="P194" s="44"/>
      <c r="Q194" s="46">
        <v>7.9</v>
      </c>
      <c r="R194" s="46">
        <v>8</v>
      </c>
      <c r="S194" s="48">
        <v>1.153</v>
      </c>
      <c r="T194" s="48">
        <v>0.90100000000000002</v>
      </c>
      <c r="U194" s="10">
        <v>44</v>
      </c>
      <c r="V194" s="21">
        <v>12.1</v>
      </c>
      <c r="W194" s="56">
        <v>72</v>
      </c>
      <c r="X194" s="10">
        <v>7</v>
      </c>
      <c r="Y194" s="21">
        <v>1.6</v>
      </c>
      <c r="Z194" s="56">
        <v>78</v>
      </c>
      <c r="AA194" s="10">
        <v>87890</v>
      </c>
      <c r="AB194" s="11">
        <f t="shared" si="44"/>
        <v>0.39072120492747053</v>
      </c>
      <c r="AC194" s="10">
        <v>282</v>
      </c>
      <c r="AD194" s="10">
        <v>516</v>
      </c>
      <c r="AE194" s="10">
        <v>414</v>
      </c>
      <c r="AF194" s="10">
        <v>501</v>
      </c>
      <c r="AG194" s="10">
        <v>1094</v>
      </c>
      <c r="AH194" s="10">
        <v>2444</v>
      </c>
      <c r="AI194" s="10">
        <v>506</v>
      </c>
      <c r="AJ194" s="10">
        <v>940</v>
      </c>
      <c r="AK194" s="10">
        <v>285</v>
      </c>
      <c r="AL194" s="10">
        <v>213</v>
      </c>
      <c r="AM194" s="10">
        <v>1161</v>
      </c>
      <c r="AN194" s="10">
        <v>2641</v>
      </c>
      <c r="AO194" s="10">
        <v>925</v>
      </c>
      <c r="AP194" s="10">
        <v>6791</v>
      </c>
      <c r="AQ194" s="10">
        <f t="shared" si="46"/>
        <v>18713</v>
      </c>
      <c r="AR194" s="11">
        <f t="shared" si="45"/>
        <v>8.3189963679687742E-2</v>
      </c>
      <c r="AT194" s="105">
        <f t="shared" si="47"/>
        <v>0.70473970473970471</v>
      </c>
      <c r="AU194" s="106">
        <f t="shared" si="48"/>
        <v>1552.7840000000001</v>
      </c>
      <c r="AV194" s="107">
        <f t="shared" si="49"/>
        <v>0.65297897392767035</v>
      </c>
      <c r="AW194" s="108">
        <f t="shared" si="50"/>
        <v>2162.288</v>
      </c>
      <c r="AX194" s="107">
        <f t="shared" si="51"/>
        <v>0.7692237637851298</v>
      </c>
      <c r="AZ194" s="200">
        <f t="shared" si="52"/>
        <v>28830.506666666668</v>
      </c>
    </row>
    <row r="195" spans="1:52" x14ac:dyDescent="0.25">
      <c r="A195" s="71" t="s">
        <v>46</v>
      </c>
      <c r="B195" s="10">
        <v>210856</v>
      </c>
      <c r="C195" s="67">
        <v>7029</v>
      </c>
      <c r="D195" s="56">
        <v>208</v>
      </c>
      <c r="E195" s="56">
        <v>11</v>
      </c>
      <c r="F195" s="159">
        <v>95</v>
      </c>
      <c r="G195" s="152">
        <v>328</v>
      </c>
      <c r="H195" s="56">
        <v>12</v>
      </c>
      <c r="I195" s="159">
        <v>96</v>
      </c>
      <c r="J195" s="56">
        <v>608</v>
      </c>
      <c r="K195" s="56">
        <v>42</v>
      </c>
      <c r="L195" s="159">
        <v>93</v>
      </c>
      <c r="M195" s="11">
        <v>177.1</v>
      </c>
      <c r="N195" s="59">
        <v>16.899999999999999</v>
      </c>
      <c r="O195" s="10"/>
      <c r="P195" s="44"/>
      <c r="Q195" s="46">
        <v>7.7</v>
      </c>
      <c r="R195" s="46">
        <v>8</v>
      </c>
      <c r="S195" s="48">
        <v>1.141</v>
      </c>
      <c r="T195" s="48">
        <v>1.0189999999999999</v>
      </c>
      <c r="U195" s="10">
        <v>35</v>
      </c>
      <c r="V195" s="21">
        <v>10.7</v>
      </c>
      <c r="W195" s="56">
        <v>70</v>
      </c>
      <c r="X195" s="10">
        <v>8</v>
      </c>
      <c r="Y195" s="21">
        <v>2.1</v>
      </c>
      <c r="Z195" s="56">
        <v>73</v>
      </c>
      <c r="AA195" s="10">
        <v>97091</v>
      </c>
      <c r="AB195" s="11">
        <f t="shared" si="44"/>
        <v>0.46046116781120766</v>
      </c>
      <c r="AC195" s="10">
        <v>211</v>
      </c>
      <c r="AD195" s="10">
        <v>653</v>
      </c>
      <c r="AE195" s="10">
        <v>404</v>
      </c>
      <c r="AF195" s="10">
        <v>532</v>
      </c>
      <c r="AG195" s="10">
        <v>1096</v>
      </c>
      <c r="AH195" s="10">
        <v>1877</v>
      </c>
      <c r="AI195" s="10">
        <v>786</v>
      </c>
      <c r="AJ195" s="10">
        <v>1113</v>
      </c>
      <c r="AK195" s="10">
        <v>288</v>
      </c>
      <c r="AL195" s="10">
        <v>187</v>
      </c>
      <c r="AM195" s="10">
        <v>1530</v>
      </c>
      <c r="AN195" s="10">
        <v>3151</v>
      </c>
      <c r="AO195" s="10">
        <v>1031</v>
      </c>
      <c r="AP195" s="10">
        <v>9151</v>
      </c>
      <c r="AQ195" s="10">
        <f t="shared" si="46"/>
        <v>22010</v>
      </c>
      <c r="AR195" s="11">
        <f t="shared" si="45"/>
        <v>0.10438403460181356</v>
      </c>
      <c r="AT195" s="105">
        <f t="shared" si="47"/>
        <v>0.68269230769230771</v>
      </c>
      <c r="AU195" s="106">
        <f t="shared" si="48"/>
        <v>1462.0319999999999</v>
      </c>
      <c r="AV195" s="107">
        <f t="shared" si="49"/>
        <v>0.61481581160639187</v>
      </c>
      <c r="AW195" s="108">
        <f t="shared" si="50"/>
        <v>2305.5120000000002</v>
      </c>
      <c r="AX195" s="107">
        <f t="shared" si="51"/>
        <v>0.82017502668089659</v>
      </c>
      <c r="AZ195" s="200">
        <f t="shared" si="52"/>
        <v>30740.160000000007</v>
      </c>
    </row>
    <row r="196" spans="1:52" ht="13" thickBot="1" x14ac:dyDescent="0.3">
      <c r="A196" s="72" t="s">
        <v>47</v>
      </c>
      <c r="B196" s="65">
        <v>226573</v>
      </c>
      <c r="C196" s="65">
        <v>7309</v>
      </c>
      <c r="D196" s="64">
        <v>270</v>
      </c>
      <c r="E196" s="64">
        <v>8</v>
      </c>
      <c r="F196" s="160">
        <v>97</v>
      </c>
      <c r="G196" s="153">
        <v>398</v>
      </c>
      <c r="H196" s="64">
        <v>6</v>
      </c>
      <c r="I196" s="160">
        <v>98</v>
      </c>
      <c r="J196" s="64">
        <v>572</v>
      </c>
      <c r="K196" s="64">
        <v>44</v>
      </c>
      <c r="L196" s="160">
        <v>92</v>
      </c>
      <c r="M196" s="60">
        <v>169.2</v>
      </c>
      <c r="N196" s="61">
        <v>17.2</v>
      </c>
      <c r="O196" s="10"/>
      <c r="P196" s="45"/>
      <c r="Q196" s="46">
        <v>7.8</v>
      </c>
      <c r="R196" s="46">
        <v>7.9</v>
      </c>
      <c r="S196" s="48">
        <v>1.048</v>
      </c>
      <c r="T196" s="48">
        <v>0.93799999999999994</v>
      </c>
      <c r="U196" s="10">
        <v>37</v>
      </c>
      <c r="V196" s="21">
        <v>3</v>
      </c>
      <c r="W196" s="64">
        <v>92</v>
      </c>
      <c r="X196" s="10">
        <v>9</v>
      </c>
      <c r="Y196" s="21">
        <v>1.4</v>
      </c>
      <c r="Z196" s="64">
        <v>85</v>
      </c>
      <c r="AA196" s="65">
        <v>124438</v>
      </c>
      <c r="AB196" s="11">
        <f t="shared" si="44"/>
        <v>0.54921813278722531</v>
      </c>
      <c r="AC196" s="10">
        <v>165</v>
      </c>
      <c r="AD196" s="10">
        <v>482</v>
      </c>
      <c r="AE196" s="10">
        <v>375</v>
      </c>
      <c r="AF196" s="10">
        <v>420</v>
      </c>
      <c r="AG196" s="10">
        <v>868</v>
      </c>
      <c r="AH196" s="10">
        <v>2577</v>
      </c>
      <c r="AI196" s="10">
        <v>622</v>
      </c>
      <c r="AJ196" s="10">
        <v>845</v>
      </c>
      <c r="AK196" s="10">
        <v>218</v>
      </c>
      <c r="AL196" s="10">
        <v>170</v>
      </c>
      <c r="AM196" s="10">
        <v>1100</v>
      </c>
      <c r="AN196" s="10">
        <v>2779</v>
      </c>
      <c r="AO196" s="10">
        <v>741</v>
      </c>
      <c r="AP196" s="10">
        <v>6836</v>
      </c>
      <c r="AQ196" s="10">
        <f t="shared" si="46"/>
        <v>18198</v>
      </c>
      <c r="AR196" s="68">
        <f t="shared" si="45"/>
        <v>8.0318484550233257E-2</v>
      </c>
      <c r="AT196" s="105">
        <f t="shared" si="47"/>
        <v>0.70988733488733491</v>
      </c>
      <c r="AU196" s="106">
        <f t="shared" si="48"/>
        <v>1973.43</v>
      </c>
      <c r="AV196" s="107">
        <f t="shared" si="49"/>
        <v>0.82986963835155592</v>
      </c>
      <c r="AW196" s="108">
        <f t="shared" si="50"/>
        <v>2908.982</v>
      </c>
      <c r="AX196" s="107">
        <f t="shared" si="51"/>
        <v>1.0348566346495909</v>
      </c>
      <c r="AZ196" s="200">
        <f t="shared" si="52"/>
        <v>38786.426666666666</v>
      </c>
    </row>
    <row r="197" spans="1:52" ht="13" thickTop="1" x14ac:dyDescent="0.25">
      <c r="A197" s="141" t="s">
        <v>115</v>
      </c>
      <c r="B197" s="142">
        <f t="shared" ref="B197:AQ197" si="53">SUM(B185:B196)</f>
        <v>2511869</v>
      </c>
      <c r="C197" s="142">
        <f t="shared" si="53"/>
        <v>82516</v>
      </c>
      <c r="D197" s="135"/>
      <c r="E197" s="135"/>
      <c r="F197" s="161"/>
      <c r="G197" s="154"/>
      <c r="H197" s="135"/>
      <c r="I197" s="161"/>
      <c r="J197" s="135"/>
      <c r="K197" s="135"/>
      <c r="L197" s="161"/>
      <c r="M197" s="74">
        <f t="shared" si="53"/>
        <v>2730.24</v>
      </c>
      <c r="N197" s="75"/>
      <c r="O197" s="74">
        <f t="shared" si="53"/>
        <v>143</v>
      </c>
      <c r="P197" s="74">
        <f t="shared" si="53"/>
        <v>1320</v>
      </c>
      <c r="Q197" s="76"/>
      <c r="R197" s="76"/>
      <c r="S197" s="77"/>
      <c r="T197" s="77"/>
      <c r="U197" s="75"/>
      <c r="V197" s="79"/>
      <c r="W197" s="138"/>
      <c r="X197" s="75"/>
      <c r="Y197" s="79"/>
      <c r="Z197" s="138"/>
      <c r="AA197" s="74">
        <f>SUM(AA185:AA196)</f>
        <v>1301389</v>
      </c>
      <c r="AB197" s="75"/>
      <c r="AC197" s="142">
        <f t="shared" si="53"/>
        <v>3882</v>
      </c>
      <c r="AD197" s="142">
        <f t="shared" si="53"/>
        <v>6795</v>
      </c>
      <c r="AE197" s="142">
        <f t="shared" si="53"/>
        <v>5728</v>
      </c>
      <c r="AF197" s="142">
        <f t="shared" si="53"/>
        <v>7097</v>
      </c>
      <c r="AG197" s="142">
        <f t="shared" si="53"/>
        <v>15142</v>
      </c>
      <c r="AH197" s="142">
        <f t="shared" si="53"/>
        <v>21891</v>
      </c>
      <c r="AI197" s="142">
        <f t="shared" si="53"/>
        <v>5466</v>
      </c>
      <c r="AJ197" s="142">
        <f t="shared" si="53"/>
        <v>12307</v>
      </c>
      <c r="AK197" s="142">
        <f t="shared" si="53"/>
        <v>2846</v>
      </c>
      <c r="AL197" s="142">
        <f t="shared" si="53"/>
        <v>2177</v>
      </c>
      <c r="AM197" s="142">
        <f t="shared" si="53"/>
        <v>14426</v>
      </c>
      <c r="AN197" s="142">
        <f t="shared" si="53"/>
        <v>33848</v>
      </c>
      <c r="AO197" s="142">
        <f t="shared" si="53"/>
        <v>9734</v>
      </c>
      <c r="AP197" s="142">
        <f t="shared" si="53"/>
        <v>105394</v>
      </c>
      <c r="AQ197" s="142">
        <f t="shared" si="53"/>
        <v>246733</v>
      </c>
      <c r="AR197" s="75"/>
      <c r="AT197" s="109"/>
      <c r="AU197" s="110"/>
      <c r="AV197" s="111"/>
      <c r="AW197" s="112"/>
      <c r="AX197" s="111"/>
      <c r="AZ197" s="201"/>
    </row>
    <row r="198" spans="1:52" ht="13" thickBot="1" x14ac:dyDescent="0.3">
      <c r="A198" s="14" t="s">
        <v>116</v>
      </c>
      <c r="B198" s="15">
        <f>AVERAGE(B185:B196)</f>
        <v>209322.41666666666</v>
      </c>
      <c r="C198" s="15">
        <f t="shared" ref="C198:AR198" si="54">AVERAGE(C185:C196)</f>
        <v>6876.333333333333</v>
      </c>
      <c r="D198" s="140">
        <f t="shared" si="54"/>
        <v>322.66666666666669</v>
      </c>
      <c r="E198" s="140">
        <f>AVERAGE(E185:E196)</f>
        <v>10.416666666666666</v>
      </c>
      <c r="F198" s="162">
        <f>AVERAGE(F185:F196)</f>
        <v>96.5</v>
      </c>
      <c r="G198" s="155">
        <f>AVERAGE(G185:G196)</f>
        <v>360.75</v>
      </c>
      <c r="H198" s="140">
        <f>AVERAGE(H185:H196)</f>
        <v>7.25</v>
      </c>
      <c r="I198" s="162">
        <f>AVERAGE(I185:I196)</f>
        <v>97.666666666666671</v>
      </c>
      <c r="J198" s="140">
        <f t="shared" si="54"/>
        <v>656.25</v>
      </c>
      <c r="K198" s="140">
        <f>AVERAGE(K185:K196)</f>
        <v>41.083333333333336</v>
      </c>
      <c r="L198" s="162">
        <f>AVERAGE(L185:L196)</f>
        <v>93.5</v>
      </c>
      <c r="M198" s="15">
        <f t="shared" si="54"/>
        <v>227.51999999999998</v>
      </c>
      <c r="N198" s="140">
        <f t="shared" si="54"/>
        <v>17.350000000000001</v>
      </c>
      <c r="O198" s="15">
        <f t="shared" si="54"/>
        <v>20.428571428571427</v>
      </c>
      <c r="P198" s="15">
        <f t="shared" si="54"/>
        <v>188.57142857142858</v>
      </c>
      <c r="Q198" s="143">
        <f t="shared" si="54"/>
        <v>7.6400000000000006</v>
      </c>
      <c r="R198" s="143">
        <f t="shared" si="54"/>
        <v>7.9700000000000006</v>
      </c>
      <c r="S198" s="144">
        <f t="shared" si="54"/>
        <v>1.1359999999999999</v>
      </c>
      <c r="T198" s="144">
        <f t="shared" si="54"/>
        <v>0.98058333333333325</v>
      </c>
      <c r="U198" s="140">
        <f t="shared" si="54"/>
        <v>37.666666666666664</v>
      </c>
      <c r="V198" s="145">
        <f t="shared" si="54"/>
        <v>4.3583333333333334</v>
      </c>
      <c r="W198" s="139">
        <f t="shared" si="54"/>
        <v>88.166666666666671</v>
      </c>
      <c r="X198" s="140">
        <f t="shared" si="54"/>
        <v>10</v>
      </c>
      <c r="Y198" s="145">
        <f t="shared" si="54"/>
        <v>1.7916666666666667</v>
      </c>
      <c r="Z198" s="139">
        <f t="shared" si="54"/>
        <v>81.916666666666671</v>
      </c>
      <c r="AA198" s="15">
        <f>AVERAGE(AA185:AA196)</f>
        <v>108449.08333333333</v>
      </c>
      <c r="AB198" s="143">
        <f>AVERAGE(AB185:AB196)</f>
        <v>0.5208179716091228</v>
      </c>
      <c r="AC198" s="15">
        <f t="shared" si="54"/>
        <v>323.5</v>
      </c>
      <c r="AD198" s="15">
        <f t="shared" si="54"/>
        <v>566.25</v>
      </c>
      <c r="AE198" s="15">
        <f t="shared" si="54"/>
        <v>477.33333333333331</v>
      </c>
      <c r="AF198" s="15">
        <f t="shared" si="54"/>
        <v>591.41666666666663</v>
      </c>
      <c r="AG198" s="15">
        <f t="shared" si="54"/>
        <v>1261.8333333333333</v>
      </c>
      <c r="AH198" s="15">
        <f t="shared" si="54"/>
        <v>1990.090909090909</v>
      </c>
      <c r="AI198" s="15">
        <f t="shared" si="54"/>
        <v>455.5</v>
      </c>
      <c r="AJ198" s="15">
        <f t="shared" si="54"/>
        <v>1025.5833333333333</v>
      </c>
      <c r="AK198" s="15">
        <f t="shared" si="54"/>
        <v>237.16666666666666</v>
      </c>
      <c r="AL198" s="15">
        <f t="shared" si="54"/>
        <v>181.41666666666666</v>
      </c>
      <c r="AM198" s="15">
        <f t="shared" si="54"/>
        <v>1202.1666666666667</v>
      </c>
      <c r="AN198" s="15">
        <f t="shared" si="54"/>
        <v>2820.6666666666665</v>
      </c>
      <c r="AO198" s="15">
        <f t="shared" si="54"/>
        <v>811.16666666666663</v>
      </c>
      <c r="AP198" s="15">
        <f t="shared" si="54"/>
        <v>8782.8333333333339</v>
      </c>
      <c r="AQ198" s="15">
        <f t="shared" si="54"/>
        <v>20561.083333333332</v>
      </c>
      <c r="AR198" s="143">
        <f t="shared" si="54"/>
        <v>9.8390139786709116E-2</v>
      </c>
      <c r="AT198" s="146">
        <f t="shared" ref="AT198" si="55">C198/$E$1</f>
        <v>0.66786454286454289</v>
      </c>
      <c r="AU198" s="147">
        <f t="shared" ref="AU198" si="56">(C198*D198)/1000</f>
        <v>2218.7635555555553</v>
      </c>
      <c r="AV198" s="148">
        <f t="shared" si="49"/>
        <v>0.93303766003177258</v>
      </c>
      <c r="AW198" s="149">
        <f t="shared" ref="AW198" si="57">(C198*G198)/1000</f>
        <v>2480.6372500000002</v>
      </c>
      <c r="AX198" s="148">
        <f t="shared" si="51"/>
        <v>0.88247500889363228</v>
      </c>
      <c r="AZ198" s="202">
        <f>AVERAGE(AZ185:AZ196)</f>
        <v>32958.784444444442</v>
      </c>
    </row>
    <row r="199" spans="1:52" ht="13" thickTop="1" x14ac:dyDescent="0.25"/>
    <row r="200" spans="1:52" ht="13" thickBot="1" x14ac:dyDescent="0.3"/>
    <row r="201" spans="1:52" ht="13" thickTop="1" x14ac:dyDescent="0.25">
      <c r="A201" s="2" t="s">
        <v>7</v>
      </c>
      <c r="B201" s="3" t="s">
        <v>8</v>
      </c>
      <c r="C201" s="3" t="s">
        <v>60</v>
      </c>
      <c r="D201" s="3" t="s">
        <v>10</v>
      </c>
      <c r="E201" s="3" t="s">
        <v>11</v>
      </c>
      <c r="F201" s="156" t="s">
        <v>2</v>
      </c>
      <c r="G201" s="3" t="s">
        <v>12</v>
      </c>
      <c r="H201" s="3" t="s">
        <v>13</v>
      </c>
      <c r="I201" s="156" t="s">
        <v>14</v>
      </c>
      <c r="J201" s="3" t="s">
        <v>15</v>
      </c>
      <c r="K201" s="3" t="s">
        <v>16</v>
      </c>
      <c r="L201" s="156" t="s">
        <v>17</v>
      </c>
      <c r="M201" s="3" t="s">
        <v>18</v>
      </c>
      <c r="N201" s="4" t="s">
        <v>19</v>
      </c>
      <c r="O201" s="204" t="s">
        <v>20</v>
      </c>
      <c r="P201" s="206"/>
      <c r="Q201" s="3" t="s">
        <v>65</v>
      </c>
      <c r="R201" s="3" t="s">
        <v>66</v>
      </c>
      <c r="S201" s="3" t="s">
        <v>67</v>
      </c>
      <c r="T201" s="3" t="s">
        <v>68</v>
      </c>
      <c r="U201" s="3" t="s">
        <v>84</v>
      </c>
      <c r="V201" s="3" t="s">
        <v>85</v>
      </c>
      <c r="W201" s="136" t="s">
        <v>86</v>
      </c>
      <c r="X201" s="3" t="s">
        <v>87</v>
      </c>
      <c r="Y201" s="3" t="s">
        <v>88</v>
      </c>
      <c r="Z201" s="136" t="s">
        <v>89</v>
      </c>
      <c r="AA201" s="4" t="s">
        <v>21</v>
      </c>
      <c r="AB201" s="4" t="s">
        <v>22</v>
      </c>
      <c r="AC201" s="3" t="s">
        <v>90</v>
      </c>
      <c r="AD201" s="3" t="s">
        <v>91</v>
      </c>
      <c r="AE201" s="3" t="s">
        <v>92</v>
      </c>
      <c r="AF201" s="3" t="s">
        <v>93</v>
      </c>
      <c r="AG201" s="3" t="s">
        <v>94</v>
      </c>
      <c r="AH201" s="3" t="s">
        <v>95</v>
      </c>
      <c r="AI201" s="3" t="s">
        <v>96</v>
      </c>
      <c r="AJ201" s="3" t="s">
        <v>97</v>
      </c>
      <c r="AK201" s="3" t="s">
        <v>98</v>
      </c>
      <c r="AL201" s="3" t="s">
        <v>99</v>
      </c>
      <c r="AM201" s="3" t="s">
        <v>100</v>
      </c>
      <c r="AN201" s="3" t="s">
        <v>101</v>
      </c>
      <c r="AO201" s="3" t="s">
        <v>101</v>
      </c>
      <c r="AP201" s="3" t="s">
        <v>102</v>
      </c>
      <c r="AQ201" s="3" t="s">
        <v>103</v>
      </c>
      <c r="AR201" s="4" t="s">
        <v>22</v>
      </c>
      <c r="AT201" s="130" t="s">
        <v>107</v>
      </c>
      <c r="AU201" s="131" t="s">
        <v>108</v>
      </c>
      <c r="AV201" s="132" t="s">
        <v>109</v>
      </c>
      <c r="AW201" s="133" t="s">
        <v>107</v>
      </c>
      <c r="AX201" s="132" t="s">
        <v>107</v>
      </c>
      <c r="AZ201" s="130" t="s">
        <v>23</v>
      </c>
    </row>
    <row r="202" spans="1:52" ht="14" thickBot="1" x14ac:dyDescent="0.3">
      <c r="A202" s="5" t="s">
        <v>117</v>
      </c>
      <c r="B202" s="6" t="s">
        <v>25</v>
      </c>
      <c r="C202" s="7" t="s">
        <v>26</v>
      </c>
      <c r="D202" s="5" t="s">
        <v>27</v>
      </c>
      <c r="E202" s="5" t="s">
        <v>27</v>
      </c>
      <c r="F202" s="157" t="s">
        <v>28</v>
      </c>
      <c r="G202" s="5" t="s">
        <v>27</v>
      </c>
      <c r="H202" s="5" t="s">
        <v>27</v>
      </c>
      <c r="I202" s="157" t="s">
        <v>28</v>
      </c>
      <c r="J202" s="5" t="s">
        <v>27</v>
      </c>
      <c r="K202" s="5" t="s">
        <v>27</v>
      </c>
      <c r="L202" s="157" t="s">
        <v>28</v>
      </c>
      <c r="M202" s="6" t="s">
        <v>29</v>
      </c>
      <c r="N202" s="8" t="s">
        <v>30</v>
      </c>
      <c r="O202" s="6" t="s">
        <v>62</v>
      </c>
      <c r="P202" s="6" t="s">
        <v>52</v>
      </c>
      <c r="Q202" s="5"/>
      <c r="R202" s="5"/>
      <c r="S202" s="5"/>
      <c r="T202" s="5"/>
      <c r="U202" s="5"/>
      <c r="V202" s="5"/>
      <c r="W202" s="137" t="s">
        <v>28</v>
      </c>
      <c r="X202" s="5"/>
      <c r="Y202" s="5"/>
      <c r="Z202" s="137" t="s">
        <v>28</v>
      </c>
      <c r="AA202" s="8" t="s">
        <v>33</v>
      </c>
      <c r="AB202" s="7" t="s">
        <v>34</v>
      </c>
      <c r="AC202" s="8" t="s">
        <v>33</v>
      </c>
      <c r="AD202" s="8" t="s">
        <v>33</v>
      </c>
      <c r="AE202" s="8" t="s">
        <v>33</v>
      </c>
      <c r="AF202" s="8" t="s">
        <v>33</v>
      </c>
      <c r="AG202" s="8" t="s">
        <v>33</v>
      </c>
      <c r="AH202" s="8" t="s">
        <v>33</v>
      </c>
      <c r="AI202" s="8" t="s">
        <v>33</v>
      </c>
      <c r="AJ202" s="8" t="s">
        <v>33</v>
      </c>
      <c r="AK202" s="8" t="s">
        <v>33</v>
      </c>
      <c r="AL202" s="8" t="s">
        <v>33</v>
      </c>
      <c r="AM202" s="8" t="s">
        <v>33</v>
      </c>
      <c r="AN202" s="8" t="s">
        <v>33</v>
      </c>
      <c r="AO202" s="8" t="s">
        <v>33</v>
      </c>
      <c r="AP202" s="8" t="s">
        <v>33</v>
      </c>
      <c r="AQ202" s="8" t="s">
        <v>33</v>
      </c>
      <c r="AR202" s="7" t="s">
        <v>34</v>
      </c>
      <c r="AT202" s="101" t="s">
        <v>8</v>
      </c>
      <c r="AU202" s="102" t="s">
        <v>111</v>
      </c>
      <c r="AV202" s="103" t="s">
        <v>112</v>
      </c>
      <c r="AW202" s="104" t="s">
        <v>113</v>
      </c>
      <c r="AX202" s="103" t="s">
        <v>114</v>
      </c>
      <c r="AZ202" s="199" t="s">
        <v>35</v>
      </c>
    </row>
    <row r="203" spans="1:52" ht="13" thickTop="1" x14ac:dyDescent="0.25">
      <c r="A203" s="70" t="s">
        <v>36</v>
      </c>
      <c r="B203" s="62">
        <v>213766</v>
      </c>
      <c r="C203" s="62">
        <v>6896</v>
      </c>
      <c r="D203" s="63">
        <v>281</v>
      </c>
      <c r="E203" s="63">
        <v>3</v>
      </c>
      <c r="F203" s="158">
        <v>99</v>
      </c>
      <c r="G203" s="63">
        <v>333</v>
      </c>
      <c r="H203" s="63">
        <v>5</v>
      </c>
      <c r="I203" s="158">
        <v>99</v>
      </c>
      <c r="J203" s="63">
        <v>628</v>
      </c>
      <c r="K203" s="63">
        <v>28</v>
      </c>
      <c r="L203" s="158">
        <v>96</v>
      </c>
      <c r="M203" s="54">
        <v>250.74</v>
      </c>
      <c r="N203" s="55">
        <v>17.600000000000001</v>
      </c>
      <c r="O203" s="10">
        <v>11</v>
      </c>
      <c r="P203" s="43">
        <v>79</v>
      </c>
      <c r="Q203" s="93">
        <v>7.9</v>
      </c>
      <c r="R203" s="66">
        <v>7.7</v>
      </c>
      <c r="S203" s="48">
        <v>1.202</v>
      </c>
      <c r="T203" s="48">
        <v>0.999</v>
      </c>
      <c r="U203" s="10">
        <v>46</v>
      </c>
      <c r="V203" s="21">
        <v>3.9</v>
      </c>
      <c r="W203" s="63">
        <v>92</v>
      </c>
      <c r="X203" s="10">
        <v>10</v>
      </c>
      <c r="Y203" s="21">
        <v>1.4</v>
      </c>
      <c r="Z203" s="63">
        <v>85</v>
      </c>
      <c r="AA203" s="62">
        <v>132076</v>
      </c>
      <c r="AB203" s="66">
        <f t="shared" ref="AB203:AB214" si="58">AA203/B203</f>
        <v>0.61785316654659772</v>
      </c>
      <c r="AC203" s="10">
        <v>187</v>
      </c>
      <c r="AD203" s="10">
        <v>480</v>
      </c>
      <c r="AE203" s="10">
        <v>368</v>
      </c>
      <c r="AF203" s="10">
        <v>384</v>
      </c>
      <c r="AG203" s="10">
        <v>858</v>
      </c>
      <c r="AH203" s="10">
        <v>1953</v>
      </c>
      <c r="AI203" s="10">
        <v>440</v>
      </c>
      <c r="AJ203" s="10">
        <v>878</v>
      </c>
      <c r="AK203" s="10">
        <v>243</v>
      </c>
      <c r="AL203" s="10">
        <v>186</v>
      </c>
      <c r="AM203" s="10">
        <v>1059</v>
      </c>
      <c r="AN203" s="10">
        <v>3005</v>
      </c>
      <c r="AO203" s="10">
        <v>633</v>
      </c>
      <c r="AP203" s="10">
        <v>7356</v>
      </c>
      <c r="AQ203" s="10">
        <f>SUM(AC203:AP203)</f>
        <v>18030</v>
      </c>
      <c r="AR203" s="66">
        <f t="shared" ref="AR203:AR214" si="59">AQ203/B203</f>
        <v>8.4344563681782878E-2</v>
      </c>
      <c r="AT203" s="105">
        <f>C203/$E$1</f>
        <v>0.66977466977466982</v>
      </c>
      <c r="AU203" s="106">
        <f>(C203*D203)/1000</f>
        <v>1937.7760000000001</v>
      </c>
      <c r="AV203" s="107">
        <f>(AU203)/$G$2</f>
        <v>0.81487636669470143</v>
      </c>
      <c r="AW203" s="108">
        <f>(C203*G203)/1000</f>
        <v>2296.3679999999999</v>
      </c>
      <c r="AX203" s="107">
        <f>(AW203)/$I$2</f>
        <v>0.81692209178228381</v>
      </c>
      <c r="AZ203" s="200">
        <f>(0.8*C203*G203)/60</f>
        <v>30618.240000000002</v>
      </c>
    </row>
    <row r="204" spans="1:52" x14ac:dyDescent="0.25">
      <c r="A204" s="71" t="s">
        <v>37</v>
      </c>
      <c r="B204" s="10">
        <v>190830</v>
      </c>
      <c r="C204" s="10">
        <v>6815</v>
      </c>
      <c r="D204" s="56">
        <v>349</v>
      </c>
      <c r="E204" s="56">
        <v>5</v>
      </c>
      <c r="F204" s="159">
        <v>99</v>
      </c>
      <c r="G204" s="56">
        <v>455</v>
      </c>
      <c r="H204" s="56">
        <v>4</v>
      </c>
      <c r="I204" s="159">
        <v>99</v>
      </c>
      <c r="J204" s="56">
        <v>751</v>
      </c>
      <c r="K204" s="56">
        <v>44</v>
      </c>
      <c r="L204" s="159">
        <v>94</v>
      </c>
      <c r="M204" s="57">
        <v>402.02</v>
      </c>
      <c r="N204" s="58">
        <v>17.600000000000001</v>
      </c>
      <c r="O204" s="10">
        <v>25</v>
      </c>
      <c r="P204" s="44">
        <v>524</v>
      </c>
      <c r="Q204" s="46">
        <v>7.9</v>
      </c>
      <c r="R204" s="46">
        <v>7.8</v>
      </c>
      <c r="S204" s="48">
        <v>1.1539999999999999</v>
      </c>
      <c r="T204" s="48">
        <v>0.99399999999999999</v>
      </c>
      <c r="U204" s="10">
        <v>51</v>
      </c>
      <c r="V204" s="21">
        <v>2</v>
      </c>
      <c r="W204" s="56">
        <v>96</v>
      </c>
      <c r="X204" s="10">
        <v>10</v>
      </c>
      <c r="Y204" s="21">
        <v>2.4</v>
      </c>
      <c r="Z204" s="56">
        <v>76</v>
      </c>
      <c r="AA204" s="10">
        <v>119523</v>
      </c>
      <c r="AB204" s="11">
        <f t="shared" si="58"/>
        <v>0.62633233768275431</v>
      </c>
      <c r="AC204" s="10">
        <v>214</v>
      </c>
      <c r="AD204" s="10">
        <v>538</v>
      </c>
      <c r="AE204" s="10">
        <v>387</v>
      </c>
      <c r="AF204" s="10">
        <v>488</v>
      </c>
      <c r="AG204" s="10">
        <v>1019</v>
      </c>
      <c r="AH204" s="10">
        <v>2316</v>
      </c>
      <c r="AI204" s="10">
        <v>370</v>
      </c>
      <c r="AJ204" s="10">
        <v>1030</v>
      </c>
      <c r="AK204" s="10">
        <v>325</v>
      </c>
      <c r="AL204" s="10">
        <v>179</v>
      </c>
      <c r="AM204" s="10">
        <v>1171</v>
      </c>
      <c r="AN204" s="10">
        <v>2831</v>
      </c>
      <c r="AO204" s="10">
        <v>730</v>
      </c>
      <c r="AP204" s="10">
        <v>6388</v>
      </c>
      <c r="AQ204" s="10">
        <f t="shared" ref="AQ204:AQ214" si="60">SUM(AC204:AP204)</f>
        <v>17986</v>
      </c>
      <c r="AR204" s="11">
        <f t="shared" si="59"/>
        <v>9.4251427972541005E-2</v>
      </c>
      <c r="AT204" s="105">
        <f t="shared" ref="AT204:AT214" si="61">C204/$E$1</f>
        <v>0.6619075369075369</v>
      </c>
      <c r="AU204" s="106">
        <f t="shared" ref="AU204:AU214" si="62">(C204*D204)/1000</f>
        <v>2378.4349999999999</v>
      </c>
      <c r="AV204" s="107">
        <f t="shared" ref="AV204:AV216" si="63">(AU204)/$G$2</f>
        <v>1.0001829268292683</v>
      </c>
      <c r="AW204" s="108">
        <f t="shared" ref="AW204:AW214" si="64">(C204*G204)/1000</f>
        <v>3100.8249999999998</v>
      </c>
      <c r="AX204" s="107">
        <f t="shared" ref="AX204:AX216" si="65">(AW204)/$I$2</f>
        <v>1.1031038776236215</v>
      </c>
      <c r="AZ204" s="200">
        <f t="shared" ref="AZ204:AZ214" si="66">(0.8*C204*G204)/60</f>
        <v>41344.333333333336</v>
      </c>
    </row>
    <row r="205" spans="1:52" x14ac:dyDescent="0.25">
      <c r="A205" s="71" t="s">
        <v>38</v>
      </c>
      <c r="B205" s="10">
        <v>254764</v>
      </c>
      <c r="C205" s="10">
        <v>8218</v>
      </c>
      <c r="D205" s="56">
        <v>428</v>
      </c>
      <c r="E205" s="56">
        <v>6</v>
      </c>
      <c r="F205" s="159">
        <v>99</v>
      </c>
      <c r="G205" s="56">
        <v>375</v>
      </c>
      <c r="H205" s="56">
        <v>4</v>
      </c>
      <c r="I205" s="159">
        <v>99</v>
      </c>
      <c r="J205" s="56">
        <v>559</v>
      </c>
      <c r="K205" s="56">
        <v>31</v>
      </c>
      <c r="L205" s="159">
        <v>94</v>
      </c>
      <c r="M205" s="11">
        <v>316.77999999999997</v>
      </c>
      <c r="N205" s="59">
        <v>19.2</v>
      </c>
      <c r="O205" s="10">
        <v>25</v>
      </c>
      <c r="P205" s="44">
        <v>384.5</v>
      </c>
      <c r="Q205" s="46">
        <v>8.1</v>
      </c>
      <c r="R205" s="46">
        <v>7.7</v>
      </c>
      <c r="S205" s="48">
        <v>1.272</v>
      </c>
      <c r="T205" s="48">
        <v>1.0920000000000001</v>
      </c>
      <c r="U205" s="10">
        <v>49</v>
      </c>
      <c r="V205" s="21">
        <v>2.6</v>
      </c>
      <c r="W205" s="56">
        <v>95</v>
      </c>
      <c r="X205" s="10">
        <v>6</v>
      </c>
      <c r="Y205" s="21">
        <v>0.8</v>
      </c>
      <c r="Z205" s="56">
        <v>88</v>
      </c>
      <c r="AA205" s="10">
        <v>124099</v>
      </c>
      <c r="AB205" s="11">
        <f t="shared" si="58"/>
        <v>0.48711356392582938</v>
      </c>
      <c r="AC205" s="10">
        <v>370</v>
      </c>
      <c r="AD205" s="10">
        <v>1051</v>
      </c>
      <c r="AE205" s="10">
        <v>502</v>
      </c>
      <c r="AF205" s="10">
        <v>849</v>
      </c>
      <c r="AG205" s="10">
        <v>1532</v>
      </c>
      <c r="AH205" s="10">
        <v>2256</v>
      </c>
      <c r="AI205" s="10">
        <v>499</v>
      </c>
      <c r="AJ205" s="10">
        <v>1092</v>
      </c>
      <c r="AK205" s="10">
        <v>492</v>
      </c>
      <c r="AL205" s="10">
        <v>310</v>
      </c>
      <c r="AM205" s="10">
        <v>1182</v>
      </c>
      <c r="AN205" s="10">
        <v>2775</v>
      </c>
      <c r="AO205" s="10">
        <v>845</v>
      </c>
      <c r="AP205" s="10">
        <v>9342</v>
      </c>
      <c r="AQ205" s="10">
        <f t="shared" si="60"/>
        <v>23097</v>
      </c>
      <c r="AR205" s="11">
        <f t="shared" si="59"/>
        <v>9.0660375877282498E-2</v>
      </c>
      <c r="AT205" s="105">
        <f t="shared" si="61"/>
        <v>0.79817404817404813</v>
      </c>
      <c r="AU205" s="106">
        <f t="shared" si="62"/>
        <v>3517.3040000000001</v>
      </c>
      <c r="AV205" s="107">
        <f t="shared" si="63"/>
        <v>1.4791017661900758</v>
      </c>
      <c r="AW205" s="108">
        <f t="shared" si="64"/>
        <v>3081.75</v>
      </c>
      <c r="AX205" s="107">
        <f t="shared" si="65"/>
        <v>1.0963180362860192</v>
      </c>
      <c r="AZ205" s="200">
        <f t="shared" si="66"/>
        <v>41090</v>
      </c>
    </row>
    <row r="206" spans="1:52" x14ac:dyDescent="0.25">
      <c r="A206" s="71" t="s">
        <v>39</v>
      </c>
      <c r="B206" s="10">
        <v>207776</v>
      </c>
      <c r="C206" s="10">
        <v>6926</v>
      </c>
      <c r="D206" s="69">
        <v>656</v>
      </c>
      <c r="E206" s="56">
        <v>12</v>
      </c>
      <c r="F206" s="159">
        <v>98</v>
      </c>
      <c r="G206" s="56">
        <v>520</v>
      </c>
      <c r="H206" s="56">
        <v>5</v>
      </c>
      <c r="I206" s="159">
        <v>99</v>
      </c>
      <c r="J206" s="56">
        <v>1039</v>
      </c>
      <c r="K206" s="56">
        <v>34</v>
      </c>
      <c r="L206" s="159">
        <v>97</v>
      </c>
      <c r="M206" s="11">
        <v>230.38</v>
      </c>
      <c r="N206" s="59">
        <v>20.9</v>
      </c>
      <c r="O206" s="10">
        <v>13</v>
      </c>
      <c r="P206" s="44">
        <v>210</v>
      </c>
      <c r="Q206" s="46">
        <v>7.9</v>
      </c>
      <c r="R206" s="46">
        <v>7.9</v>
      </c>
      <c r="S206" s="48">
        <v>1.46</v>
      </c>
      <c r="T206" s="48">
        <v>1.1919999999999999</v>
      </c>
      <c r="U206" s="10">
        <v>49</v>
      </c>
      <c r="V206" s="21">
        <v>4.5</v>
      </c>
      <c r="W206" s="56">
        <v>91</v>
      </c>
      <c r="X206" s="10">
        <v>13</v>
      </c>
      <c r="Y206" s="21">
        <v>1.8</v>
      </c>
      <c r="Z206" s="56">
        <v>86</v>
      </c>
      <c r="AA206" s="10">
        <v>125093</v>
      </c>
      <c r="AB206" s="11">
        <f t="shared" si="58"/>
        <v>0.60205702294778995</v>
      </c>
      <c r="AC206" s="10">
        <v>191</v>
      </c>
      <c r="AD206" s="10">
        <v>814</v>
      </c>
      <c r="AE206" s="10">
        <v>364</v>
      </c>
      <c r="AF206" s="10">
        <v>653</v>
      </c>
      <c r="AG206" s="10">
        <v>1221</v>
      </c>
      <c r="AH206" s="10">
        <v>1568</v>
      </c>
      <c r="AI206" s="10">
        <v>335</v>
      </c>
      <c r="AJ206" s="10">
        <v>1147</v>
      </c>
      <c r="AK206" s="10">
        <v>227</v>
      </c>
      <c r="AL206" s="10">
        <v>205</v>
      </c>
      <c r="AM206" s="10">
        <v>1040</v>
      </c>
      <c r="AN206" s="10">
        <v>2512</v>
      </c>
      <c r="AO206" s="10">
        <v>645</v>
      </c>
      <c r="AP206" s="10">
        <v>7731</v>
      </c>
      <c r="AQ206" s="10">
        <f t="shared" si="60"/>
        <v>18653</v>
      </c>
      <c r="AR206" s="11">
        <f t="shared" si="59"/>
        <v>8.9774564916063448E-2</v>
      </c>
      <c r="AT206" s="105">
        <f t="shared" si="61"/>
        <v>0.67268842268842266</v>
      </c>
      <c r="AU206" s="106">
        <f t="shared" si="62"/>
        <v>4543.4560000000001</v>
      </c>
      <c r="AV206" s="107">
        <f t="shared" si="63"/>
        <v>1.9106206896551725</v>
      </c>
      <c r="AW206" s="108">
        <f t="shared" si="64"/>
        <v>3601.52</v>
      </c>
      <c r="AX206" s="107">
        <f t="shared" si="65"/>
        <v>1.2812237637851298</v>
      </c>
      <c r="AZ206" s="200">
        <f t="shared" si="66"/>
        <v>48020.26666666667</v>
      </c>
    </row>
    <row r="207" spans="1:52" x14ac:dyDescent="0.25">
      <c r="A207" s="71" t="s">
        <v>40</v>
      </c>
      <c r="B207" s="10">
        <v>211261</v>
      </c>
      <c r="C207" s="10">
        <v>6815</v>
      </c>
      <c r="D207" s="56">
        <v>387</v>
      </c>
      <c r="E207" s="56">
        <v>13</v>
      </c>
      <c r="F207" s="159">
        <v>97</v>
      </c>
      <c r="G207" s="56">
        <v>318</v>
      </c>
      <c r="H207" s="56">
        <v>7</v>
      </c>
      <c r="I207" s="159">
        <v>98</v>
      </c>
      <c r="J207" s="56">
        <v>509</v>
      </c>
      <c r="K207" s="56">
        <v>40</v>
      </c>
      <c r="L207" s="159">
        <v>92</v>
      </c>
      <c r="M207" s="11">
        <v>262.39999999999998</v>
      </c>
      <c r="N207" s="59">
        <v>22.9</v>
      </c>
      <c r="O207" s="10">
        <v>16</v>
      </c>
      <c r="P207" s="44">
        <v>131</v>
      </c>
      <c r="Q207" s="46">
        <v>8</v>
      </c>
      <c r="R207" s="46">
        <v>8</v>
      </c>
      <c r="S207" s="48">
        <v>1.524</v>
      </c>
      <c r="T207" s="44">
        <v>1.234</v>
      </c>
      <c r="U207" s="10">
        <v>49</v>
      </c>
      <c r="V207" s="21">
        <v>4.0999999999999996</v>
      </c>
      <c r="W207" s="56">
        <v>92</v>
      </c>
      <c r="X207" s="10">
        <v>10</v>
      </c>
      <c r="Y207" s="21">
        <v>2.4</v>
      </c>
      <c r="Z207" s="56">
        <v>76</v>
      </c>
      <c r="AA207" s="10">
        <v>124517</v>
      </c>
      <c r="AB207" s="11">
        <f t="shared" si="58"/>
        <v>0.58939889520545674</v>
      </c>
      <c r="AC207" s="10">
        <v>342</v>
      </c>
      <c r="AD207" s="10">
        <v>665</v>
      </c>
      <c r="AE207" s="10">
        <v>434</v>
      </c>
      <c r="AF207" s="10">
        <v>570</v>
      </c>
      <c r="AG207" s="10">
        <v>1374</v>
      </c>
      <c r="AH207" s="10">
        <v>1665</v>
      </c>
      <c r="AI207" s="10">
        <v>440</v>
      </c>
      <c r="AJ207" s="10">
        <v>1222</v>
      </c>
      <c r="AK207" s="10">
        <v>230</v>
      </c>
      <c r="AL207" s="10">
        <v>215</v>
      </c>
      <c r="AM207" s="10">
        <v>1214</v>
      </c>
      <c r="AN207" s="10">
        <v>2815</v>
      </c>
      <c r="AO207" s="10">
        <v>674</v>
      </c>
      <c r="AP207" s="10">
        <v>8112</v>
      </c>
      <c r="AQ207" s="10">
        <f t="shared" si="60"/>
        <v>19972</v>
      </c>
      <c r="AR207" s="11">
        <f t="shared" si="59"/>
        <v>9.4537089192988769E-2</v>
      </c>
      <c r="AT207" s="105">
        <f t="shared" si="61"/>
        <v>0.6619075369075369</v>
      </c>
      <c r="AU207" s="106">
        <f t="shared" si="62"/>
        <v>2637.4050000000002</v>
      </c>
      <c r="AV207" s="107">
        <f t="shared" si="63"/>
        <v>1.1090853658536586</v>
      </c>
      <c r="AW207" s="108">
        <f t="shared" si="64"/>
        <v>2167.17</v>
      </c>
      <c r="AX207" s="107">
        <f t="shared" si="65"/>
        <v>0.77096051227321238</v>
      </c>
      <c r="AZ207" s="200">
        <f t="shared" si="66"/>
        <v>28895.599999999999</v>
      </c>
    </row>
    <row r="208" spans="1:52" x14ac:dyDescent="0.25">
      <c r="A208" s="71" t="s">
        <v>41</v>
      </c>
      <c r="B208" s="10">
        <v>205176</v>
      </c>
      <c r="C208" s="10">
        <v>6839</v>
      </c>
      <c r="D208" s="56">
        <v>275</v>
      </c>
      <c r="E208" s="56">
        <v>11</v>
      </c>
      <c r="F208" s="159">
        <v>96</v>
      </c>
      <c r="G208" s="56">
        <v>348</v>
      </c>
      <c r="H208" s="56">
        <v>9</v>
      </c>
      <c r="I208" s="159">
        <v>97</v>
      </c>
      <c r="J208" s="56">
        <v>493</v>
      </c>
      <c r="K208" s="56">
        <v>34</v>
      </c>
      <c r="L208" s="159">
        <v>93</v>
      </c>
      <c r="M208" s="11">
        <v>273.32</v>
      </c>
      <c r="N208" s="59">
        <v>23.7</v>
      </c>
      <c r="O208" s="10">
        <v>10</v>
      </c>
      <c r="P208" s="44">
        <v>131.5</v>
      </c>
      <c r="Q208" s="46">
        <v>7.9</v>
      </c>
      <c r="R208" s="46">
        <v>7.9</v>
      </c>
      <c r="S208" s="48">
        <v>1.7130000000000001</v>
      </c>
      <c r="T208" s="48">
        <v>1.3819999999999999</v>
      </c>
      <c r="U208" s="10">
        <v>46</v>
      </c>
      <c r="V208" s="21">
        <v>12.5</v>
      </c>
      <c r="W208" s="56">
        <v>73</v>
      </c>
      <c r="X208" s="10">
        <v>7</v>
      </c>
      <c r="Y208" s="21">
        <v>1.3</v>
      </c>
      <c r="Z208" s="56">
        <v>82</v>
      </c>
      <c r="AA208" s="10">
        <v>101693</v>
      </c>
      <c r="AB208" s="11">
        <f t="shared" si="58"/>
        <v>0.49563789137131048</v>
      </c>
      <c r="AC208" s="10">
        <v>219</v>
      </c>
      <c r="AD208" s="10">
        <v>629</v>
      </c>
      <c r="AE208" s="10">
        <v>455</v>
      </c>
      <c r="AF208" s="10">
        <v>440</v>
      </c>
      <c r="AG208" s="10">
        <v>964</v>
      </c>
      <c r="AH208" s="10">
        <v>1513</v>
      </c>
      <c r="AI208" s="10">
        <v>429</v>
      </c>
      <c r="AJ208" s="10">
        <v>1142</v>
      </c>
      <c r="AK208" s="10">
        <v>188</v>
      </c>
      <c r="AL208" s="10">
        <v>192</v>
      </c>
      <c r="AM208" s="10">
        <v>1319</v>
      </c>
      <c r="AN208" s="10">
        <v>2934</v>
      </c>
      <c r="AO208" s="10">
        <v>573</v>
      </c>
      <c r="AP208" s="10">
        <v>8302</v>
      </c>
      <c r="AQ208" s="10">
        <f t="shared" si="60"/>
        <v>19299</v>
      </c>
      <c r="AR208" s="11">
        <f t="shared" si="59"/>
        <v>9.4060708854836819E-2</v>
      </c>
      <c r="AT208" s="105">
        <f t="shared" si="61"/>
        <v>0.66423853923853926</v>
      </c>
      <c r="AU208" s="106">
        <f t="shared" si="62"/>
        <v>1880.7249999999999</v>
      </c>
      <c r="AV208" s="107">
        <f t="shared" si="63"/>
        <v>0.79088519764507981</v>
      </c>
      <c r="AW208" s="108">
        <f t="shared" si="64"/>
        <v>2379.9720000000002</v>
      </c>
      <c r="AX208" s="107">
        <f t="shared" si="65"/>
        <v>0.84666382070437574</v>
      </c>
      <c r="AZ208" s="200">
        <f t="shared" si="66"/>
        <v>31732.960000000006</v>
      </c>
    </row>
    <row r="209" spans="1:52" x14ac:dyDescent="0.25">
      <c r="A209" s="71" t="s">
        <v>42</v>
      </c>
      <c r="B209" s="10">
        <v>177217</v>
      </c>
      <c r="C209" s="10">
        <v>5717</v>
      </c>
      <c r="D209" s="56">
        <v>229</v>
      </c>
      <c r="E209" s="56">
        <v>18</v>
      </c>
      <c r="F209" s="159">
        <v>92</v>
      </c>
      <c r="G209" s="56">
        <v>315</v>
      </c>
      <c r="H209" s="56">
        <v>10</v>
      </c>
      <c r="I209" s="159">
        <v>97</v>
      </c>
      <c r="J209" s="56">
        <v>448</v>
      </c>
      <c r="K209" s="56">
        <v>37</v>
      </c>
      <c r="L209" s="159">
        <v>92</v>
      </c>
      <c r="M209" s="11">
        <v>180.4</v>
      </c>
      <c r="N209" s="59">
        <v>21</v>
      </c>
      <c r="O209" s="10"/>
      <c r="P209" s="44">
        <v>267</v>
      </c>
      <c r="Q209" s="46">
        <v>7.7</v>
      </c>
      <c r="R209" s="46">
        <v>8</v>
      </c>
      <c r="S209" s="48">
        <v>1.419</v>
      </c>
      <c r="T209" s="48">
        <v>1.1890000000000001</v>
      </c>
      <c r="U209" s="10">
        <v>46</v>
      </c>
      <c r="V209" s="21">
        <v>6.7</v>
      </c>
      <c r="W209" s="56">
        <v>85</v>
      </c>
      <c r="X209" s="10">
        <v>7</v>
      </c>
      <c r="Y209" s="21">
        <v>1.6</v>
      </c>
      <c r="Z209" s="56">
        <v>79</v>
      </c>
      <c r="AA209" s="10">
        <v>86306</v>
      </c>
      <c r="AB209" s="11">
        <f t="shared" si="58"/>
        <v>0.487007454138147</v>
      </c>
      <c r="AC209" s="10">
        <v>416</v>
      </c>
      <c r="AD209" s="10">
        <v>604</v>
      </c>
      <c r="AE209" s="10">
        <v>649</v>
      </c>
      <c r="AF209" s="10">
        <v>434</v>
      </c>
      <c r="AG209" s="10">
        <v>1149</v>
      </c>
      <c r="AH209" s="10">
        <v>1501</v>
      </c>
      <c r="AI209" s="10">
        <v>343</v>
      </c>
      <c r="AJ209" s="10">
        <v>845</v>
      </c>
      <c r="AK209" s="10">
        <v>173</v>
      </c>
      <c r="AL209" s="10">
        <v>213</v>
      </c>
      <c r="AM209" s="10">
        <v>1141</v>
      </c>
      <c r="AN209" s="10">
        <v>2558</v>
      </c>
      <c r="AO209" s="10">
        <v>605</v>
      </c>
      <c r="AP209" s="10">
        <v>6106</v>
      </c>
      <c r="AQ209" s="10">
        <f t="shared" si="60"/>
        <v>16737</v>
      </c>
      <c r="AR209" s="11">
        <f t="shared" si="59"/>
        <v>9.4443535326746306E-2</v>
      </c>
      <c r="AT209" s="105">
        <f t="shared" si="61"/>
        <v>0.55526418026418023</v>
      </c>
      <c r="AU209" s="106">
        <f t="shared" si="62"/>
        <v>1309.193</v>
      </c>
      <c r="AV209" s="107">
        <f t="shared" si="63"/>
        <v>0.55054373423044578</v>
      </c>
      <c r="AW209" s="108">
        <f t="shared" si="64"/>
        <v>1800.855</v>
      </c>
      <c r="AX209" s="107">
        <f t="shared" si="65"/>
        <v>0.64064567769477054</v>
      </c>
      <c r="AZ209" s="200">
        <f t="shared" si="66"/>
        <v>24011.4</v>
      </c>
    </row>
    <row r="210" spans="1:52" x14ac:dyDescent="0.25">
      <c r="A210" s="71" t="s">
        <v>43</v>
      </c>
      <c r="B210" s="10">
        <v>158651</v>
      </c>
      <c r="C210" s="10">
        <v>5118</v>
      </c>
      <c r="D210" s="56">
        <v>160</v>
      </c>
      <c r="E210" s="56">
        <v>8</v>
      </c>
      <c r="F210" s="159">
        <v>95</v>
      </c>
      <c r="G210" s="56">
        <v>248</v>
      </c>
      <c r="H210" s="56">
        <v>9</v>
      </c>
      <c r="I210" s="159">
        <v>96</v>
      </c>
      <c r="J210" s="56">
        <v>459</v>
      </c>
      <c r="K210" s="56">
        <v>48</v>
      </c>
      <c r="L210" s="159">
        <v>90</v>
      </c>
      <c r="M210" s="11">
        <v>136.26</v>
      </c>
      <c r="N210" s="59">
        <v>19.600000000000001</v>
      </c>
      <c r="O210" s="10">
        <v>7</v>
      </c>
      <c r="P210" s="44">
        <v>35</v>
      </c>
      <c r="Q210" s="46">
        <v>7.9</v>
      </c>
      <c r="R210" s="46">
        <v>8</v>
      </c>
      <c r="S210" s="48">
        <v>1.361</v>
      </c>
      <c r="T210" s="48">
        <v>1.2989999999999999</v>
      </c>
      <c r="U210" s="10">
        <v>47</v>
      </c>
      <c r="V210" s="21">
        <v>6.4</v>
      </c>
      <c r="W210" s="56">
        <v>86</v>
      </c>
      <c r="X210" s="10">
        <v>9</v>
      </c>
      <c r="Y210" s="21">
        <v>1</v>
      </c>
      <c r="Z210" s="56">
        <v>89</v>
      </c>
      <c r="AA210" s="10">
        <v>73852</v>
      </c>
      <c r="AB210" s="11">
        <f t="shared" si="58"/>
        <v>0.46549974472269323</v>
      </c>
      <c r="AC210" s="10">
        <v>191</v>
      </c>
      <c r="AD210" s="10">
        <v>638</v>
      </c>
      <c r="AE210" s="10">
        <v>268</v>
      </c>
      <c r="AF210" s="10">
        <v>468</v>
      </c>
      <c r="AG210" s="10">
        <v>865</v>
      </c>
      <c r="AH210" s="10">
        <v>1220</v>
      </c>
      <c r="AI210" s="10">
        <v>410</v>
      </c>
      <c r="AJ210" s="10">
        <v>914</v>
      </c>
      <c r="AK210" s="10">
        <v>195</v>
      </c>
      <c r="AL210" s="10">
        <v>230</v>
      </c>
      <c r="AM210" s="10">
        <v>1380</v>
      </c>
      <c r="AN210" s="10">
        <v>2792</v>
      </c>
      <c r="AO210" s="10">
        <v>721</v>
      </c>
      <c r="AP210" s="10">
        <v>6899</v>
      </c>
      <c r="AQ210" s="10">
        <f t="shared" si="60"/>
        <v>17191</v>
      </c>
      <c r="AR210" s="11">
        <f t="shared" si="59"/>
        <v>0.10835733780436303</v>
      </c>
      <c r="AT210" s="105">
        <f t="shared" si="61"/>
        <v>0.4970862470862471</v>
      </c>
      <c r="AU210" s="106">
        <f t="shared" si="62"/>
        <v>818.88</v>
      </c>
      <c r="AV210" s="107">
        <f t="shared" si="63"/>
        <v>0.34435660218671155</v>
      </c>
      <c r="AW210" s="108">
        <f t="shared" si="64"/>
        <v>1269.2639999999999</v>
      </c>
      <c r="AX210" s="107">
        <f t="shared" si="65"/>
        <v>0.4515346851654215</v>
      </c>
      <c r="AZ210" s="200">
        <f t="shared" si="66"/>
        <v>16923.52</v>
      </c>
    </row>
    <row r="211" spans="1:52" x14ac:dyDescent="0.25">
      <c r="A211" s="71" t="s">
        <v>44</v>
      </c>
      <c r="B211" s="67">
        <v>181646</v>
      </c>
      <c r="C211" s="67">
        <v>6055</v>
      </c>
      <c r="D211" s="56">
        <v>361</v>
      </c>
      <c r="E211" s="56">
        <v>13</v>
      </c>
      <c r="F211" s="159">
        <v>97</v>
      </c>
      <c r="G211" s="56">
        <v>358</v>
      </c>
      <c r="H211" s="56">
        <v>10</v>
      </c>
      <c r="I211" s="159">
        <v>97</v>
      </c>
      <c r="J211" s="56">
        <v>597</v>
      </c>
      <c r="K211" s="56">
        <v>38</v>
      </c>
      <c r="L211" s="159">
        <v>94</v>
      </c>
      <c r="M211" s="11">
        <v>179.52</v>
      </c>
      <c r="N211" s="59">
        <v>18.899999999999999</v>
      </c>
      <c r="O211" s="10">
        <v>33</v>
      </c>
      <c r="P211" s="44">
        <v>360</v>
      </c>
      <c r="Q211" s="46">
        <v>7.7</v>
      </c>
      <c r="R211" s="46">
        <v>8</v>
      </c>
      <c r="S211" s="48">
        <v>1.54</v>
      </c>
      <c r="T211" s="48">
        <v>1.323</v>
      </c>
      <c r="U211" s="10">
        <v>52</v>
      </c>
      <c r="V211" s="21">
        <v>11.1</v>
      </c>
      <c r="W211" s="56">
        <v>79</v>
      </c>
      <c r="X211" s="10">
        <v>10</v>
      </c>
      <c r="Y211" s="21">
        <v>1.07</v>
      </c>
      <c r="Z211" s="56">
        <v>83</v>
      </c>
      <c r="AA211" s="10">
        <v>80012</v>
      </c>
      <c r="AB211" s="11">
        <f t="shared" si="58"/>
        <v>0.44048313753124207</v>
      </c>
      <c r="AC211" s="10">
        <v>201</v>
      </c>
      <c r="AD211" s="10">
        <v>663</v>
      </c>
      <c r="AE211" s="10">
        <v>421</v>
      </c>
      <c r="AF211" s="10">
        <v>423</v>
      </c>
      <c r="AG211" s="10">
        <v>1093</v>
      </c>
      <c r="AH211" s="10">
        <v>1806</v>
      </c>
      <c r="AI211" s="10">
        <v>402</v>
      </c>
      <c r="AJ211" s="10">
        <v>1010</v>
      </c>
      <c r="AK211" s="10">
        <v>272</v>
      </c>
      <c r="AL211" s="10">
        <v>265</v>
      </c>
      <c r="AM211" s="10">
        <v>1423</v>
      </c>
      <c r="AN211" s="10">
        <v>2710</v>
      </c>
      <c r="AO211" s="10">
        <v>701</v>
      </c>
      <c r="AP211" s="10">
        <v>7055</v>
      </c>
      <c r="AQ211" s="10">
        <f t="shared" si="60"/>
        <v>18445</v>
      </c>
      <c r="AR211" s="11">
        <f t="shared" si="59"/>
        <v>0.10154366184776983</v>
      </c>
      <c r="AT211" s="105">
        <f t="shared" si="61"/>
        <v>0.5880924630924631</v>
      </c>
      <c r="AU211" s="106">
        <f t="shared" si="62"/>
        <v>2185.855</v>
      </c>
      <c r="AV211" s="107">
        <f t="shared" si="63"/>
        <v>0.91919890664423887</v>
      </c>
      <c r="AW211" s="108">
        <f t="shared" si="64"/>
        <v>2167.69</v>
      </c>
      <c r="AX211" s="107">
        <f t="shared" si="65"/>
        <v>0.77114549982212732</v>
      </c>
      <c r="AZ211" s="200">
        <f t="shared" si="66"/>
        <v>28902.533333333333</v>
      </c>
    </row>
    <row r="212" spans="1:52" x14ac:dyDescent="0.25">
      <c r="A212" s="71" t="s">
        <v>45</v>
      </c>
      <c r="B212" s="10">
        <v>204847</v>
      </c>
      <c r="C212" s="67">
        <v>6608</v>
      </c>
      <c r="D212" s="56">
        <v>326</v>
      </c>
      <c r="E212" s="56">
        <v>13</v>
      </c>
      <c r="F212" s="159">
        <v>96</v>
      </c>
      <c r="G212" s="56">
        <v>295</v>
      </c>
      <c r="H212" s="56">
        <v>6</v>
      </c>
      <c r="I212" s="159">
        <v>98</v>
      </c>
      <c r="J212" s="56">
        <v>505</v>
      </c>
      <c r="K212" s="56">
        <v>40</v>
      </c>
      <c r="L212" s="159">
        <v>92</v>
      </c>
      <c r="M212" s="11">
        <v>194.94</v>
      </c>
      <c r="N212" s="59">
        <v>19.3</v>
      </c>
      <c r="O212" s="10">
        <v>23</v>
      </c>
      <c r="P212" s="44">
        <v>320.5</v>
      </c>
      <c r="Q212" s="46">
        <v>7.8</v>
      </c>
      <c r="R212" s="46">
        <v>8.1</v>
      </c>
      <c r="S212" s="48">
        <v>1.4059999999999999</v>
      </c>
      <c r="T212" s="48">
        <v>1.2170000000000001</v>
      </c>
      <c r="U212" s="10">
        <v>49</v>
      </c>
      <c r="V212" s="21">
        <v>3</v>
      </c>
      <c r="W212" s="56">
        <v>94</v>
      </c>
      <c r="X212" s="10">
        <v>9</v>
      </c>
      <c r="Y212" s="21">
        <v>2.2999999999999998</v>
      </c>
      <c r="Z212" s="56">
        <v>74</v>
      </c>
      <c r="AA212" s="10">
        <v>91771</v>
      </c>
      <c r="AB212" s="11">
        <f t="shared" si="58"/>
        <v>0.44799777394836143</v>
      </c>
      <c r="AC212" s="10">
        <v>181</v>
      </c>
      <c r="AD212" s="10">
        <v>650</v>
      </c>
      <c r="AE212" s="10">
        <v>504</v>
      </c>
      <c r="AF212" s="10">
        <v>502</v>
      </c>
      <c r="AG212" s="10">
        <v>1580</v>
      </c>
      <c r="AH212" s="10">
        <v>1786</v>
      </c>
      <c r="AI212" s="10">
        <v>499</v>
      </c>
      <c r="AJ212" s="10">
        <v>1007</v>
      </c>
      <c r="AK212" s="10">
        <v>347</v>
      </c>
      <c r="AL212" s="10">
        <v>252</v>
      </c>
      <c r="AM212" s="10">
        <v>1322</v>
      </c>
      <c r="AN212" s="10">
        <v>2877</v>
      </c>
      <c r="AO212" s="10">
        <v>769</v>
      </c>
      <c r="AP212" s="10">
        <v>8043</v>
      </c>
      <c r="AQ212" s="10">
        <f t="shared" si="60"/>
        <v>20319</v>
      </c>
      <c r="AR212" s="11">
        <f t="shared" si="59"/>
        <v>9.9191103604153341E-2</v>
      </c>
      <c r="AT212" s="105">
        <f t="shared" si="61"/>
        <v>0.64180264180264179</v>
      </c>
      <c r="AU212" s="106">
        <f t="shared" si="62"/>
        <v>2154.2080000000001</v>
      </c>
      <c r="AV212" s="107">
        <f t="shared" si="63"/>
        <v>0.90589066442388566</v>
      </c>
      <c r="AW212" s="108">
        <f t="shared" si="64"/>
        <v>1949.36</v>
      </c>
      <c r="AX212" s="107">
        <f t="shared" si="65"/>
        <v>0.69347563144788327</v>
      </c>
      <c r="AZ212" s="200">
        <f t="shared" si="66"/>
        <v>25991.466666666671</v>
      </c>
    </row>
    <row r="213" spans="1:52" x14ac:dyDescent="0.25">
      <c r="A213" s="71" t="s">
        <v>46</v>
      </c>
      <c r="B213" s="10">
        <v>223476</v>
      </c>
      <c r="C213" s="67">
        <v>7449</v>
      </c>
      <c r="D213" s="56">
        <v>318</v>
      </c>
      <c r="E213" s="56">
        <v>18</v>
      </c>
      <c r="F213" s="159">
        <v>94</v>
      </c>
      <c r="G213" s="56">
        <v>320</v>
      </c>
      <c r="H213" s="56">
        <v>5</v>
      </c>
      <c r="I213" s="159">
        <v>99</v>
      </c>
      <c r="J213" s="56">
        <v>644</v>
      </c>
      <c r="K213" s="56">
        <v>41</v>
      </c>
      <c r="L213" s="159">
        <v>94</v>
      </c>
      <c r="M213" s="11">
        <v>203.72</v>
      </c>
      <c r="N213" s="59">
        <v>18.7</v>
      </c>
      <c r="O213" s="10">
        <v>36</v>
      </c>
      <c r="P213" s="44">
        <v>261.5</v>
      </c>
      <c r="Q213" s="46">
        <v>7.7</v>
      </c>
      <c r="R213" s="46">
        <v>7.6</v>
      </c>
      <c r="S213" s="48">
        <v>1.224</v>
      </c>
      <c r="T213" s="48">
        <v>1.0149999999999999</v>
      </c>
      <c r="U213" s="10">
        <v>47</v>
      </c>
      <c r="V213" s="21">
        <v>4.5</v>
      </c>
      <c r="W213" s="56">
        <v>91</v>
      </c>
      <c r="X213" s="10">
        <v>11</v>
      </c>
      <c r="Y213" s="21">
        <v>1.7</v>
      </c>
      <c r="Z213" s="56">
        <v>85</v>
      </c>
      <c r="AA213" s="10">
        <v>101606</v>
      </c>
      <c r="AB213" s="11">
        <f t="shared" si="58"/>
        <v>0.45466179813492275</v>
      </c>
      <c r="AC213" s="10">
        <v>272</v>
      </c>
      <c r="AD213" s="10">
        <v>675</v>
      </c>
      <c r="AE213" s="10">
        <v>608</v>
      </c>
      <c r="AF213" s="10">
        <v>487</v>
      </c>
      <c r="AG213" s="10">
        <v>1614</v>
      </c>
      <c r="AH213" s="10">
        <v>2838</v>
      </c>
      <c r="AI213" s="10">
        <v>419</v>
      </c>
      <c r="AJ213" s="10">
        <v>1035</v>
      </c>
      <c r="AK213" s="10">
        <v>423</v>
      </c>
      <c r="AL213" s="10">
        <v>193</v>
      </c>
      <c r="AM213" s="10">
        <v>1566</v>
      </c>
      <c r="AN213" s="10">
        <v>2972</v>
      </c>
      <c r="AO213" s="10">
        <v>912</v>
      </c>
      <c r="AP213" s="10">
        <v>8878</v>
      </c>
      <c r="AQ213" s="10">
        <f t="shared" si="60"/>
        <v>22892</v>
      </c>
      <c r="AR213" s="11">
        <f t="shared" si="59"/>
        <v>0.10243605577332689</v>
      </c>
      <c r="AT213" s="105">
        <f t="shared" si="61"/>
        <v>0.72348484848484851</v>
      </c>
      <c r="AU213" s="106">
        <f t="shared" si="62"/>
        <v>2368.7820000000002</v>
      </c>
      <c r="AV213" s="107">
        <f t="shared" si="63"/>
        <v>0.99612363330529863</v>
      </c>
      <c r="AW213" s="108">
        <f t="shared" si="64"/>
        <v>2383.6799999999998</v>
      </c>
      <c r="AX213" s="107">
        <f t="shared" si="65"/>
        <v>0.84798292422625399</v>
      </c>
      <c r="AZ213" s="200">
        <f t="shared" si="66"/>
        <v>31782.400000000005</v>
      </c>
    </row>
    <row r="214" spans="1:52" ht="13" thickBot="1" x14ac:dyDescent="0.3">
      <c r="A214" s="72" t="s">
        <v>47</v>
      </c>
      <c r="B214" s="65">
        <v>205817</v>
      </c>
      <c r="C214" s="65">
        <v>6639</v>
      </c>
      <c r="D214" s="64">
        <v>348</v>
      </c>
      <c r="E214" s="64">
        <v>15</v>
      </c>
      <c r="F214" s="160">
        <v>96</v>
      </c>
      <c r="G214" s="64">
        <v>378</v>
      </c>
      <c r="H214" s="64">
        <v>8</v>
      </c>
      <c r="I214" s="160">
        <v>98</v>
      </c>
      <c r="J214" s="64">
        <v>714</v>
      </c>
      <c r="K214" s="64">
        <v>51</v>
      </c>
      <c r="L214" s="160">
        <v>93</v>
      </c>
      <c r="M214" s="60">
        <v>172.1</v>
      </c>
      <c r="N214" s="61">
        <v>19</v>
      </c>
      <c r="O214" s="10">
        <v>23</v>
      </c>
      <c r="P214" s="45">
        <v>217</v>
      </c>
      <c r="Q214" s="46">
        <v>7.5</v>
      </c>
      <c r="R214" s="46">
        <v>7.5</v>
      </c>
      <c r="S214" s="48">
        <v>1.2629999999999999</v>
      </c>
      <c r="T214" s="48">
        <v>1.0980000000000001</v>
      </c>
      <c r="U214" s="10">
        <v>48</v>
      </c>
      <c r="V214" s="21">
        <v>2.6</v>
      </c>
      <c r="W214" s="64">
        <v>95</v>
      </c>
      <c r="X214" s="10">
        <v>11</v>
      </c>
      <c r="Y214" s="21">
        <v>2.5</v>
      </c>
      <c r="Z214" s="64">
        <v>78</v>
      </c>
      <c r="AA214" s="65">
        <v>107944</v>
      </c>
      <c r="AB214" s="11">
        <f t="shared" si="58"/>
        <v>0.52446590903569679</v>
      </c>
      <c r="AC214" s="10">
        <v>142</v>
      </c>
      <c r="AD214" s="10">
        <v>570</v>
      </c>
      <c r="AE214" s="10">
        <v>441</v>
      </c>
      <c r="AF214" s="10">
        <v>501</v>
      </c>
      <c r="AG214" s="10">
        <v>1021</v>
      </c>
      <c r="AH214" s="10">
        <v>1527</v>
      </c>
      <c r="AI214" s="10">
        <v>550</v>
      </c>
      <c r="AJ214" s="10">
        <v>848</v>
      </c>
      <c r="AK214" s="10">
        <v>277</v>
      </c>
      <c r="AL214" s="10"/>
      <c r="AM214" s="10">
        <v>1586</v>
      </c>
      <c r="AN214" s="10">
        <v>2886</v>
      </c>
      <c r="AO214" s="10">
        <v>672</v>
      </c>
      <c r="AP214" s="10">
        <v>8078</v>
      </c>
      <c r="AQ214" s="10">
        <f t="shared" si="60"/>
        <v>19099</v>
      </c>
      <c r="AR214" s="68">
        <f t="shared" si="59"/>
        <v>9.2796027539027395E-2</v>
      </c>
      <c r="AT214" s="105">
        <f t="shared" si="61"/>
        <v>0.64481351981351986</v>
      </c>
      <c r="AU214" s="106">
        <f t="shared" si="62"/>
        <v>2310.3719999999998</v>
      </c>
      <c r="AV214" s="107">
        <f t="shared" si="63"/>
        <v>0.97156097560975607</v>
      </c>
      <c r="AW214" s="108">
        <f t="shared" si="64"/>
        <v>2509.5419999999999</v>
      </c>
      <c r="AX214" s="107">
        <f t="shared" si="65"/>
        <v>0.89275773745997866</v>
      </c>
      <c r="AZ214" s="200">
        <f t="shared" si="66"/>
        <v>33460.560000000005</v>
      </c>
    </row>
    <row r="215" spans="1:52" ht="13" thickTop="1" x14ac:dyDescent="0.25">
      <c r="A215" s="141" t="s">
        <v>118</v>
      </c>
      <c r="B215" s="142">
        <f t="shared" ref="B215:AR215" si="67">SUM(B203:B214)</f>
        <v>2435227</v>
      </c>
      <c r="C215" s="142">
        <f t="shared" si="67"/>
        <v>80095</v>
      </c>
      <c r="D215" s="135"/>
      <c r="E215" s="135"/>
      <c r="F215" s="161">
        <f>SUM(F203:F214)</f>
        <v>1158</v>
      </c>
      <c r="G215" s="135"/>
      <c r="H215" s="135"/>
      <c r="I215" s="161">
        <f>SUM(I203:I214)</f>
        <v>1176</v>
      </c>
      <c r="J215" s="135"/>
      <c r="K215" s="135"/>
      <c r="L215" s="161">
        <f>SUM(L203:L214)</f>
        <v>1121</v>
      </c>
      <c r="M215" s="74">
        <f t="shared" si="67"/>
        <v>2802.58</v>
      </c>
      <c r="N215" s="75">
        <f t="shared" si="67"/>
        <v>238.40000000000003</v>
      </c>
      <c r="O215" s="74">
        <f t="shared" si="67"/>
        <v>222</v>
      </c>
      <c r="P215" s="74">
        <f t="shared" si="67"/>
        <v>2921</v>
      </c>
      <c r="Q215" s="76"/>
      <c r="R215" s="76"/>
      <c r="S215" s="77"/>
      <c r="T215" s="77"/>
      <c r="U215" s="75">
        <f t="shared" si="67"/>
        <v>579</v>
      </c>
      <c r="V215" s="79">
        <f t="shared" si="67"/>
        <v>63.900000000000006</v>
      </c>
      <c r="W215" s="138">
        <f t="shared" si="67"/>
        <v>1069</v>
      </c>
      <c r="X215" s="75">
        <f t="shared" si="67"/>
        <v>113</v>
      </c>
      <c r="Y215" s="79">
        <f t="shared" si="67"/>
        <v>20.27</v>
      </c>
      <c r="Z215" s="138">
        <f t="shared" si="67"/>
        <v>981</v>
      </c>
      <c r="AA215" s="74">
        <f>SUM(AA203:AA214)</f>
        <v>1268492</v>
      </c>
      <c r="AB215" s="75">
        <f>SUM(AB203:AB214)</f>
        <v>6.2385086951908013</v>
      </c>
      <c r="AC215" s="142">
        <f t="shared" si="67"/>
        <v>2926</v>
      </c>
      <c r="AD215" s="142">
        <f t="shared" si="67"/>
        <v>7977</v>
      </c>
      <c r="AE215" s="142">
        <f t="shared" si="67"/>
        <v>5401</v>
      </c>
      <c r="AF215" s="142">
        <f t="shared" si="67"/>
        <v>6199</v>
      </c>
      <c r="AG215" s="142">
        <f t="shared" si="67"/>
        <v>14290</v>
      </c>
      <c r="AH215" s="142">
        <f t="shared" si="67"/>
        <v>21949</v>
      </c>
      <c r="AI215" s="142">
        <f t="shared" si="67"/>
        <v>5136</v>
      </c>
      <c r="AJ215" s="142">
        <f t="shared" si="67"/>
        <v>12170</v>
      </c>
      <c r="AK215" s="142">
        <f t="shared" si="67"/>
        <v>3392</v>
      </c>
      <c r="AL215" s="142">
        <f t="shared" si="67"/>
        <v>2440</v>
      </c>
      <c r="AM215" s="142">
        <f t="shared" si="67"/>
        <v>15403</v>
      </c>
      <c r="AN215" s="142">
        <f t="shared" si="67"/>
        <v>33667</v>
      </c>
      <c r="AO215" s="142">
        <f t="shared" si="67"/>
        <v>8480</v>
      </c>
      <c r="AP215" s="142">
        <f t="shared" si="67"/>
        <v>92290</v>
      </c>
      <c r="AQ215" s="142">
        <f t="shared" si="67"/>
        <v>231720</v>
      </c>
      <c r="AR215" s="75">
        <f t="shared" si="67"/>
        <v>1.1463964523908823</v>
      </c>
      <c r="AT215" s="109"/>
      <c r="AU215" s="110"/>
      <c r="AV215" s="111"/>
      <c r="AW215" s="112"/>
      <c r="AX215" s="111"/>
      <c r="AZ215" s="201"/>
    </row>
    <row r="216" spans="1:52" ht="13" thickBot="1" x14ac:dyDescent="0.3">
      <c r="A216" s="14" t="s">
        <v>119</v>
      </c>
      <c r="B216" s="15">
        <f>AVERAGE(B203:B214)</f>
        <v>202935.58333333334</v>
      </c>
      <c r="C216" s="15">
        <f t="shared" ref="C216:AR216" si="68">AVERAGE(C203:C214)</f>
        <v>6674.583333333333</v>
      </c>
      <c r="D216" s="140">
        <f t="shared" si="68"/>
        <v>343.16666666666669</v>
      </c>
      <c r="E216" s="140">
        <f>AVERAGE(E203:E214)</f>
        <v>11.25</v>
      </c>
      <c r="F216" s="162">
        <f>AVERAGE(F203:F214)</f>
        <v>96.5</v>
      </c>
      <c r="G216" s="140">
        <f>AVERAGE(G203:G214)</f>
        <v>355.25</v>
      </c>
      <c r="H216" s="140">
        <f>AVERAGE(H203:H214)</f>
        <v>6.833333333333333</v>
      </c>
      <c r="I216" s="162">
        <f>AVERAGE(I203:I214)</f>
        <v>98</v>
      </c>
      <c r="J216" s="140">
        <f t="shared" si="68"/>
        <v>612.16666666666663</v>
      </c>
      <c r="K216" s="140">
        <f>AVERAGE(K203:K214)</f>
        <v>38.833333333333336</v>
      </c>
      <c r="L216" s="162">
        <f>AVERAGE(L203:L214)</f>
        <v>93.416666666666671</v>
      </c>
      <c r="M216" s="15">
        <f t="shared" si="68"/>
        <v>233.54833333333332</v>
      </c>
      <c r="N216" s="140">
        <f t="shared" si="68"/>
        <v>19.866666666666671</v>
      </c>
      <c r="O216" s="15">
        <f t="shared" si="68"/>
        <v>20.181818181818183</v>
      </c>
      <c r="P216" s="15">
        <f t="shared" si="68"/>
        <v>243.41666666666666</v>
      </c>
      <c r="Q216" s="143">
        <f t="shared" si="68"/>
        <v>7.833333333333333</v>
      </c>
      <c r="R216" s="143">
        <f t="shared" si="68"/>
        <v>7.8499999999999988</v>
      </c>
      <c r="S216" s="144">
        <f t="shared" si="68"/>
        <v>1.3781666666666668</v>
      </c>
      <c r="T216" s="144">
        <f t="shared" si="68"/>
        <v>1.1695000000000002</v>
      </c>
      <c r="U216" s="140">
        <f t="shared" si="68"/>
        <v>48.25</v>
      </c>
      <c r="V216" s="145">
        <f t="shared" si="68"/>
        <v>5.3250000000000002</v>
      </c>
      <c r="W216" s="139">
        <f t="shared" si="68"/>
        <v>89.083333333333329</v>
      </c>
      <c r="X216" s="140">
        <f t="shared" si="68"/>
        <v>9.4166666666666661</v>
      </c>
      <c r="Y216" s="145">
        <f t="shared" si="68"/>
        <v>1.6891666666666667</v>
      </c>
      <c r="Z216" s="139">
        <f t="shared" si="68"/>
        <v>81.75</v>
      </c>
      <c r="AA216" s="15">
        <f>AVERAGE(AA203:AA214)</f>
        <v>105707.66666666667</v>
      </c>
      <c r="AB216" s="143">
        <f>AVERAGE(AB203:AB214)</f>
        <v>0.51987572459923348</v>
      </c>
      <c r="AC216" s="15">
        <f t="shared" si="68"/>
        <v>243.83333333333334</v>
      </c>
      <c r="AD216" s="15">
        <f t="shared" si="68"/>
        <v>664.75</v>
      </c>
      <c r="AE216" s="15">
        <f t="shared" si="68"/>
        <v>450.08333333333331</v>
      </c>
      <c r="AF216" s="15">
        <f t="shared" si="68"/>
        <v>516.58333333333337</v>
      </c>
      <c r="AG216" s="15">
        <f t="shared" si="68"/>
        <v>1190.8333333333333</v>
      </c>
      <c r="AH216" s="15">
        <f t="shared" si="68"/>
        <v>1829.0833333333333</v>
      </c>
      <c r="AI216" s="15">
        <f t="shared" si="68"/>
        <v>428</v>
      </c>
      <c r="AJ216" s="15">
        <f t="shared" si="68"/>
        <v>1014.1666666666666</v>
      </c>
      <c r="AK216" s="15">
        <f t="shared" si="68"/>
        <v>282.66666666666669</v>
      </c>
      <c r="AL216" s="15">
        <f t="shared" si="68"/>
        <v>221.81818181818181</v>
      </c>
      <c r="AM216" s="15">
        <f t="shared" si="68"/>
        <v>1283.5833333333333</v>
      </c>
      <c r="AN216" s="15">
        <f t="shared" si="68"/>
        <v>2805.5833333333335</v>
      </c>
      <c r="AO216" s="15">
        <f t="shared" si="68"/>
        <v>706.66666666666663</v>
      </c>
      <c r="AP216" s="15">
        <f t="shared" si="68"/>
        <v>7690.833333333333</v>
      </c>
      <c r="AQ216" s="15">
        <f t="shared" si="68"/>
        <v>19310</v>
      </c>
      <c r="AR216" s="143">
        <f t="shared" si="68"/>
        <v>9.5533037699240195E-2</v>
      </c>
      <c r="AT216" s="146">
        <f t="shared" ref="AT216" si="69">C216/$E$1</f>
        <v>0.64826955451955448</v>
      </c>
      <c r="AU216" s="147">
        <f t="shared" ref="AU216" si="70">(C216*D216)/1000</f>
        <v>2290.4945138888888</v>
      </c>
      <c r="AV216" s="148">
        <f t="shared" si="63"/>
        <v>0.96320206639566397</v>
      </c>
      <c r="AW216" s="149">
        <f t="shared" ref="AW216" si="71">(C216*G216)/1000</f>
        <v>2371.1457291666666</v>
      </c>
      <c r="AX216" s="148">
        <f t="shared" si="65"/>
        <v>0.84352391645914859</v>
      </c>
      <c r="AZ216" s="202">
        <f>AVERAGE(AZ203:AZ214)</f>
        <v>31897.773333333334</v>
      </c>
    </row>
    <row r="217" spans="1:52" ht="13" thickTop="1" x14ac:dyDescent="0.25"/>
    <row r="218" spans="1:52" ht="13" thickBot="1" x14ac:dyDescent="0.3"/>
    <row r="219" spans="1:52" ht="13" thickTop="1" x14ac:dyDescent="0.25">
      <c r="A219" s="2" t="s">
        <v>7</v>
      </c>
      <c r="B219" s="3" t="s">
        <v>8</v>
      </c>
      <c r="C219" s="3" t="s">
        <v>60</v>
      </c>
      <c r="D219" s="3" t="s">
        <v>10</v>
      </c>
      <c r="E219" s="3" t="s">
        <v>11</v>
      </c>
      <c r="F219" s="156" t="s">
        <v>2</v>
      </c>
      <c r="G219" s="3" t="s">
        <v>12</v>
      </c>
      <c r="H219" s="3" t="s">
        <v>13</v>
      </c>
      <c r="I219" s="156" t="s">
        <v>14</v>
      </c>
      <c r="J219" s="3" t="s">
        <v>15</v>
      </c>
      <c r="K219" s="3" t="s">
        <v>16</v>
      </c>
      <c r="L219" s="156" t="s">
        <v>17</v>
      </c>
      <c r="M219" s="3" t="s">
        <v>18</v>
      </c>
      <c r="N219" s="4" t="s">
        <v>19</v>
      </c>
      <c r="O219" s="204" t="s">
        <v>20</v>
      </c>
      <c r="P219" s="206"/>
      <c r="Q219" s="3" t="s">
        <v>65</v>
      </c>
      <c r="R219" s="3" t="s">
        <v>66</v>
      </c>
      <c r="S219" s="3" t="s">
        <v>67</v>
      </c>
      <c r="T219" s="3" t="s">
        <v>68</v>
      </c>
      <c r="U219" s="3" t="s">
        <v>84</v>
      </c>
      <c r="V219" s="3" t="s">
        <v>85</v>
      </c>
      <c r="W219" s="136" t="s">
        <v>86</v>
      </c>
      <c r="X219" s="3" t="s">
        <v>87</v>
      </c>
      <c r="Y219" s="3" t="s">
        <v>88</v>
      </c>
      <c r="Z219" s="136" t="s">
        <v>89</v>
      </c>
      <c r="AA219" s="4" t="s">
        <v>21</v>
      </c>
      <c r="AB219" s="4" t="s">
        <v>22</v>
      </c>
      <c r="AC219" s="3" t="s">
        <v>90</v>
      </c>
      <c r="AD219" s="3" t="s">
        <v>91</v>
      </c>
      <c r="AE219" s="3" t="s">
        <v>92</v>
      </c>
      <c r="AF219" s="3" t="s">
        <v>93</v>
      </c>
      <c r="AG219" s="3" t="s">
        <v>94</v>
      </c>
      <c r="AH219" s="3" t="s">
        <v>95</v>
      </c>
      <c r="AI219" s="3" t="s">
        <v>96</v>
      </c>
      <c r="AJ219" s="3" t="s">
        <v>97</v>
      </c>
      <c r="AK219" s="3" t="s">
        <v>98</v>
      </c>
      <c r="AL219" s="3" t="s">
        <v>99</v>
      </c>
      <c r="AM219" s="3" t="s">
        <v>100</v>
      </c>
      <c r="AN219" s="3" t="s">
        <v>120</v>
      </c>
      <c r="AO219" s="3" t="s">
        <v>101</v>
      </c>
      <c r="AP219" s="3" t="s">
        <v>102</v>
      </c>
      <c r="AQ219" s="3" t="s">
        <v>103</v>
      </c>
      <c r="AR219" s="4" t="s">
        <v>22</v>
      </c>
      <c r="AT219" s="130" t="s">
        <v>107</v>
      </c>
      <c r="AU219" s="131" t="s">
        <v>108</v>
      </c>
      <c r="AV219" s="132" t="s">
        <v>109</v>
      </c>
      <c r="AW219" s="133" t="s">
        <v>107</v>
      </c>
      <c r="AX219" s="132" t="s">
        <v>107</v>
      </c>
      <c r="AZ219" s="130" t="s">
        <v>23</v>
      </c>
    </row>
    <row r="220" spans="1:52" ht="14" thickBot="1" x14ac:dyDescent="0.3">
      <c r="A220" s="5" t="s">
        <v>121</v>
      </c>
      <c r="B220" s="6" t="s">
        <v>25</v>
      </c>
      <c r="C220" s="7" t="s">
        <v>26</v>
      </c>
      <c r="D220" s="5" t="s">
        <v>27</v>
      </c>
      <c r="E220" s="5" t="s">
        <v>27</v>
      </c>
      <c r="F220" s="157" t="s">
        <v>28</v>
      </c>
      <c r="G220" s="5" t="s">
        <v>27</v>
      </c>
      <c r="H220" s="5" t="s">
        <v>27</v>
      </c>
      <c r="I220" s="157" t="s">
        <v>28</v>
      </c>
      <c r="J220" s="5" t="s">
        <v>27</v>
      </c>
      <c r="K220" s="5" t="s">
        <v>27</v>
      </c>
      <c r="L220" s="157" t="s">
        <v>28</v>
      </c>
      <c r="M220" s="6" t="s">
        <v>29</v>
      </c>
      <c r="N220" s="8" t="s">
        <v>30</v>
      </c>
      <c r="O220" s="6" t="s">
        <v>62</v>
      </c>
      <c r="P220" s="6" t="s">
        <v>52</v>
      </c>
      <c r="Q220" s="5"/>
      <c r="R220" s="5"/>
      <c r="S220" s="5"/>
      <c r="T220" s="5"/>
      <c r="U220" s="5"/>
      <c r="V220" s="5"/>
      <c r="W220" s="137" t="s">
        <v>28</v>
      </c>
      <c r="X220" s="5"/>
      <c r="Y220" s="5"/>
      <c r="Z220" s="137" t="s">
        <v>28</v>
      </c>
      <c r="AA220" s="8" t="s">
        <v>33</v>
      </c>
      <c r="AB220" s="7" t="s">
        <v>34</v>
      </c>
      <c r="AC220" s="8" t="s">
        <v>33</v>
      </c>
      <c r="AD220" s="8" t="s">
        <v>33</v>
      </c>
      <c r="AE220" s="8" t="s">
        <v>33</v>
      </c>
      <c r="AF220" s="8" t="s">
        <v>33</v>
      </c>
      <c r="AG220" s="8" t="s">
        <v>33</v>
      </c>
      <c r="AH220" s="8" t="s">
        <v>33</v>
      </c>
      <c r="AI220" s="8" t="s">
        <v>33</v>
      </c>
      <c r="AJ220" s="8" t="s">
        <v>33</v>
      </c>
      <c r="AK220" s="8" t="s">
        <v>33</v>
      </c>
      <c r="AL220" s="8" t="s">
        <v>33</v>
      </c>
      <c r="AM220" s="8" t="s">
        <v>33</v>
      </c>
      <c r="AN220" s="8" t="s">
        <v>33</v>
      </c>
      <c r="AO220" s="8" t="s">
        <v>33</v>
      </c>
      <c r="AP220" s="8" t="s">
        <v>33</v>
      </c>
      <c r="AQ220" s="8" t="s">
        <v>33</v>
      </c>
      <c r="AR220" s="7" t="s">
        <v>34</v>
      </c>
      <c r="AT220" s="101" t="s">
        <v>8</v>
      </c>
      <c r="AU220" s="102" t="s">
        <v>111</v>
      </c>
      <c r="AV220" s="103" t="s">
        <v>112</v>
      </c>
      <c r="AW220" s="104" t="s">
        <v>113</v>
      </c>
      <c r="AX220" s="103" t="s">
        <v>114</v>
      </c>
      <c r="AZ220" s="199" t="s">
        <v>35</v>
      </c>
    </row>
    <row r="221" spans="1:52" ht="13" thickTop="1" x14ac:dyDescent="0.25">
      <c r="A221" s="70" t="s">
        <v>36</v>
      </c>
      <c r="B221" s="62">
        <v>218494</v>
      </c>
      <c r="C221" s="62">
        <v>7048</v>
      </c>
      <c r="D221" s="63">
        <v>371</v>
      </c>
      <c r="E221" s="63">
        <v>9</v>
      </c>
      <c r="F221" s="158">
        <v>98</v>
      </c>
      <c r="G221" s="63">
        <v>425</v>
      </c>
      <c r="H221" s="63">
        <v>5</v>
      </c>
      <c r="I221" s="158">
        <v>99</v>
      </c>
      <c r="J221" s="63">
        <v>781</v>
      </c>
      <c r="K221" s="63">
        <v>39</v>
      </c>
      <c r="L221" s="158">
        <v>95</v>
      </c>
      <c r="M221" s="54">
        <v>192.99</v>
      </c>
      <c r="N221" s="55">
        <v>18.8</v>
      </c>
      <c r="O221" s="10">
        <v>14</v>
      </c>
      <c r="P221" s="43">
        <v>112</v>
      </c>
      <c r="Q221" s="93">
        <v>7.7</v>
      </c>
      <c r="R221" s="66">
        <v>7.7</v>
      </c>
      <c r="S221" s="48">
        <v>1.1970000000000001</v>
      </c>
      <c r="T221" s="48">
        <v>1.0229999999999999</v>
      </c>
      <c r="U221" s="10">
        <v>36</v>
      </c>
      <c r="V221" s="21">
        <v>1.9</v>
      </c>
      <c r="W221" s="63">
        <v>95</v>
      </c>
      <c r="X221" s="10">
        <v>11</v>
      </c>
      <c r="Y221" s="21">
        <v>1.8</v>
      </c>
      <c r="Z221" s="63">
        <v>83</v>
      </c>
      <c r="AA221" s="62">
        <v>123227</v>
      </c>
      <c r="AB221" s="66">
        <f t="shared" ref="AB221:AB230" si="72">AA221/B221</f>
        <v>0.56398345034646258</v>
      </c>
      <c r="AC221" s="10">
        <v>186</v>
      </c>
      <c r="AD221" s="10">
        <v>861</v>
      </c>
      <c r="AE221" s="10">
        <v>483</v>
      </c>
      <c r="AF221" s="10">
        <v>520</v>
      </c>
      <c r="AG221" s="10">
        <v>1273</v>
      </c>
      <c r="AH221" s="10">
        <v>1840</v>
      </c>
      <c r="AI221" s="10">
        <v>76</v>
      </c>
      <c r="AJ221" s="10">
        <v>1013</v>
      </c>
      <c r="AK221" s="10">
        <v>225</v>
      </c>
      <c r="AL221" s="10"/>
      <c r="AM221" s="10">
        <v>1947</v>
      </c>
      <c r="AN221" s="10">
        <v>3338</v>
      </c>
      <c r="AO221" s="10">
        <v>772</v>
      </c>
      <c r="AP221" s="10">
        <v>10018</v>
      </c>
      <c r="AQ221" s="10">
        <f>SUM(AC221:AP221)</f>
        <v>22552</v>
      </c>
      <c r="AR221" s="66">
        <f t="shared" ref="AR221:AR232" si="73">AQ221/B221</f>
        <v>0.10321564894230505</v>
      </c>
      <c r="AT221" s="105">
        <f>C221/$E$1</f>
        <v>0.68453768453768449</v>
      </c>
      <c r="AU221" s="106">
        <f>(C221*D221)/1000</f>
        <v>2614.808</v>
      </c>
      <c r="AV221" s="107">
        <f>(AU221)/$G$2</f>
        <v>1.099582842724979</v>
      </c>
      <c r="AW221" s="108">
        <f>(C221*G221)/1000</f>
        <v>2995.4</v>
      </c>
      <c r="AX221" s="107">
        <f>(AW221)/$I$2</f>
        <v>1.0655994308075418</v>
      </c>
      <c r="AZ221" s="200">
        <f>(0.8*C221*G221)/60</f>
        <v>39938.666666666664</v>
      </c>
    </row>
    <row r="222" spans="1:52" x14ac:dyDescent="0.25">
      <c r="A222" s="71" t="s">
        <v>37</v>
      </c>
      <c r="B222" s="10">
        <v>194762</v>
      </c>
      <c r="C222" s="10">
        <v>6716</v>
      </c>
      <c r="D222" s="56">
        <v>336</v>
      </c>
      <c r="E222" s="56">
        <v>9</v>
      </c>
      <c r="F222" s="159">
        <v>97</v>
      </c>
      <c r="G222" s="56">
        <v>375</v>
      </c>
      <c r="H222" s="56">
        <v>5</v>
      </c>
      <c r="I222" s="159">
        <v>99</v>
      </c>
      <c r="J222" s="56">
        <v>651</v>
      </c>
      <c r="K222" s="56">
        <v>37</v>
      </c>
      <c r="L222" s="159">
        <v>94</v>
      </c>
      <c r="M222" s="57">
        <v>220.15</v>
      </c>
      <c r="N222" s="58">
        <v>17.600000000000001</v>
      </c>
      <c r="O222" s="10">
        <v>15</v>
      </c>
      <c r="P222" s="44">
        <v>103</v>
      </c>
      <c r="Q222" s="46">
        <v>7.8</v>
      </c>
      <c r="R222" s="46">
        <v>7.5</v>
      </c>
      <c r="S222" s="48">
        <v>1.202</v>
      </c>
      <c r="T222" s="48">
        <v>1.0920000000000001</v>
      </c>
      <c r="U222" s="10">
        <v>38</v>
      </c>
      <c r="V222" s="21">
        <v>3.1</v>
      </c>
      <c r="W222" s="56">
        <v>92</v>
      </c>
      <c r="X222" s="10">
        <v>10</v>
      </c>
      <c r="Y222" s="21">
        <v>1.8</v>
      </c>
      <c r="Z222" s="56">
        <v>83</v>
      </c>
      <c r="AA222" s="10">
        <v>109946</v>
      </c>
      <c r="AB222" s="11">
        <f t="shared" si="72"/>
        <v>0.56451463837914995</v>
      </c>
      <c r="AC222" s="10">
        <v>172</v>
      </c>
      <c r="AD222" s="10">
        <v>664</v>
      </c>
      <c r="AE222" s="10">
        <v>440</v>
      </c>
      <c r="AF222" s="10">
        <v>460</v>
      </c>
      <c r="AG222" s="10">
        <v>1091</v>
      </c>
      <c r="AH222" s="10">
        <v>1398</v>
      </c>
      <c r="AI222" s="10">
        <v>234</v>
      </c>
      <c r="AJ222" s="10">
        <v>1082</v>
      </c>
      <c r="AK222" s="10">
        <v>204</v>
      </c>
      <c r="AL222" s="10">
        <v>139</v>
      </c>
      <c r="AM222" s="10">
        <v>1753</v>
      </c>
      <c r="AN222" s="10">
        <v>3323</v>
      </c>
      <c r="AO222" s="10">
        <v>649</v>
      </c>
      <c r="AP222" s="10">
        <v>9606</v>
      </c>
      <c r="AQ222" s="10">
        <f t="shared" ref="AQ222:AQ232" si="74">SUM(AC222:AP222)</f>
        <v>21215</v>
      </c>
      <c r="AR222" s="11">
        <f t="shared" si="73"/>
        <v>0.10892781959519825</v>
      </c>
      <c r="AT222" s="105">
        <f t="shared" ref="AT222:AT232" si="75">C222/$E$1</f>
        <v>0.65229215229215232</v>
      </c>
      <c r="AU222" s="106">
        <f t="shared" ref="AU222:AU232" si="76">(C222*D222)/1000</f>
        <v>2256.576</v>
      </c>
      <c r="AV222" s="107">
        <f t="shared" ref="AV222:AV234" si="77">(AU222)/$G$2</f>
        <v>0.94893860386879736</v>
      </c>
      <c r="AW222" s="108">
        <f t="shared" ref="AW222:AW232" si="78">(C222*G222)/1000</f>
        <v>2518.5</v>
      </c>
      <c r="AX222" s="107">
        <f t="shared" ref="AX222:AX234" si="79">(AW222)/$I$2</f>
        <v>0.89594450373532553</v>
      </c>
      <c r="AZ222" s="200">
        <f t="shared" ref="AZ222:AZ232" si="80">(0.8*C222*G222)/60</f>
        <v>33580</v>
      </c>
    </row>
    <row r="223" spans="1:52" x14ac:dyDescent="0.25">
      <c r="A223" s="71" t="s">
        <v>38</v>
      </c>
      <c r="B223" s="10">
        <v>205326</v>
      </c>
      <c r="C223" s="10">
        <v>6623</v>
      </c>
      <c r="D223" s="56">
        <v>406</v>
      </c>
      <c r="E223" s="56">
        <v>6</v>
      </c>
      <c r="F223" s="159">
        <v>99</v>
      </c>
      <c r="G223" s="56">
        <v>440</v>
      </c>
      <c r="H223" s="56">
        <v>5</v>
      </c>
      <c r="I223" s="159">
        <v>99</v>
      </c>
      <c r="J223" s="56">
        <v>845</v>
      </c>
      <c r="K223" s="56">
        <v>42</v>
      </c>
      <c r="L223" s="159">
        <v>95</v>
      </c>
      <c r="M223" s="11">
        <v>333.08</v>
      </c>
      <c r="N223" s="59">
        <v>16.399999999999999</v>
      </c>
      <c r="O223" s="10">
        <v>26</v>
      </c>
      <c r="P223" s="44">
        <v>263</v>
      </c>
      <c r="Q223" s="46">
        <v>7.9</v>
      </c>
      <c r="R223" s="46">
        <v>7.9</v>
      </c>
      <c r="S223" s="48">
        <v>1.224</v>
      </c>
      <c r="T223" s="48">
        <v>1.0720000000000001</v>
      </c>
      <c r="U223" s="10">
        <v>36</v>
      </c>
      <c r="V223" s="21">
        <v>3.9</v>
      </c>
      <c r="W223" s="56">
        <v>89</v>
      </c>
      <c r="X223" s="10">
        <v>15</v>
      </c>
      <c r="Y223" s="21">
        <v>1.5</v>
      </c>
      <c r="Z223" s="56">
        <v>90</v>
      </c>
      <c r="AA223" s="10">
        <v>118762</v>
      </c>
      <c r="AB223" s="11">
        <f t="shared" si="72"/>
        <v>0.57840702102997188</v>
      </c>
      <c r="AC223" s="10">
        <v>163</v>
      </c>
      <c r="AD223" s="10">
        <v>705</v>
      </c>
      <c r="AE223" s="10">
        <v>414</v>
      </c>
      <c r="AF223" s="10">
        <v>486</v>
      </c>
      <c r="AG223" s="10">
        <v>1071</v>
      </c>
      <c r="AH223" s="10">
        <v>1728</v>
      </c>
      <c r="AI223" s="10">
        <v>273</v>
      </c>
      <c r="AJ223" s="10">
        <v>1092</v>
      </c>
      <c r="AK223" s="10">
        <v>237</v>
      </c>
      <c r="AL223" s="10">
        <v>273</v>
      </c>
      <c r="AM223" s="10">
        <v>1438</v>
      </c>
      <c r="AN223" s="10">
        <v>2871</v>
      </c>
      <c r="AO223" s="10">
        <v>736</v>
      </c>
      <c r="AP223" s="10">
        <v>9189</v>
      </c>
      <c r="AQ223" s="10">
        <f t="shared" si="74"/>
        <v>20676</v>
      </c>
      <c r="AR223" s="11">
        <f t="shared" si="73"/>
        <v>0.1006984015662897</v>
      </c>
      <c r="AT223" s="105">
        <f t="shared" si="75"/>
        <v>0.64325951825951821</v>
      </c>
      <c r="AU223" s="106">
        <f t="shared" si="76"/>
        <v>2688.9380000000001</v>
      </c>
      <c r="AV223" s="107">
        <f t="shared" si="77"/>
        <v>1.1307560975609756</v>
      </c>
      <c r="AW223" s="108">
        <f t="shared" si="78"/>
        <v>2914.12</v>
      </c>
      <c r="AX223" s="107">
        <f t="shared" si="79"/>
        <v>1.0366844539309854</v>
      </c>
      <c r="AZ223" s="200">
        <f t="shared" si="80"/>
        <v>38854.933333333342</v>
      </c>
    </row>
    <row r="224" spans="1:52" x14ac:dyDescent="0.25">
      <c r="A224" s="71" t="s">
        <v>39</v>
      </c>
      <c r="B224" s="10">
        <v>193888</v>
      </c>
      <c r="C224" s="10">
        <v>6463</v>
      </c>
      <c r="D224" s="69">
        <v>421</v>
      </c>
      <c r="E224" s="56">
        <v>5</v>
      </c>
      <c r="F224" s="159">
        <v>99</v>
      </c>
      <c r="G224" s="56">
        <v>400</v>
      </c>
      <c r="H224" s="56">
        <v>5</v>
      </c>
      <c r="I224" s="159">
        <v>99</v>
      </c>
      <c r="J224" s="56">
        <v>702</v>
      </c>
      <c r="K224" s="56">
        <v>49</v>
      </c>
      <c r="L224" s="159">
        <v>93</v>
      </c>
      <c r="M224" s="11">
        <v>198.52</v>
      </c>
      <c r="N224" s="59">
        <v>17.399999999999999</v>
      </c>
      <c r="O224" s="10">
        <v>22</v>
      </c>
      <c r="P224" s="44">
        <v>200</v>
      </c>
      <c r="Q224" s="46">
        <v>7.8</v>
      </c>
      <c r="R224" s="46">
        <v>7.6</v>
      </c>
      <c r="S224" s="48">
        <v>1.28</v>
      </c>
      <c r="T224" s="48">
        <v>1.0840000000000001</v>
      </c>
      <c r="U224" s="10">
        <v>44</v>
      </c>
      <c r="V224" s="21">
        <v>4</v>
      </c>
      <c r="W224" s="56">
        <v>91</v>
      </c>
      <c r="X224" s="10">
        <v>14</v>
      </c>
      <c r="Y224" s="21">
        <v>2.4</v>
      </c>
      <c r="Z224" s="56">
        <v>83</v>
      </c>
      <c r="AA224" s="10">
        <v>120110</v>
      </c>
      <c r="AB224" s="11">
        <f t="shared" si="72"/>
        <v>0.61948135005776528</v>
      </c>
      <c r="AC224" s="10">
        <v>256</v>
      </c>
      <c r="AD224" s="10">
        <v>656</v>
      </c>
      <c r="AE224" s="10">
        <v>461</v>
      </c>
      <c r="AF224" s="10">
        <v>608</v>
      </c>
      <c r="AG224" s="10">
        <v>1222</v>
      </c>
      <c r="AH224" s="10">
        <v>1715</v>
      </c>
      <c r="AI224" s="10">
        <v>286</v>
      </c>
      <c r="AJ224" s="10">
        <v>968</v>
      </c>
      <c r="AK224" s="10">
        <v>233</v>
      </c>
      <c r="AL224" s="10">
        <v>322</v>
      </c>
      <c r="AM224" s="10">
        <v>1495</v>
      </c>
      <c r="AN224" s="10">
        <v>2883</v>
      </c>
      <c r="AO224" s="10">
        <v>860</v>
      </c>
      <c r="AP224" s="10">
        <v>8885</v>
      </c>
      <c r="AQ224" s="10">
        <f t="shared" si="74"/>
        <v>20850</v>
      </c>
      <c r="AR224" s="11">
        <f t="shared" si="73"/>
        <v>0.10753630962204984</v>
      </c>
      <c r="AT224" s="105">
        <f t="shared" si="75"/>
        <v>0.62771950271950272</v>
      </c>
      <c r="AU224" s="106">
        <f t="shared" si="76"/>
        <v>2720.9229999999998</v>
      </c>
      <c r="AV224" s="107">
        <f t="shared" si="77"/>
        <v>1.1442064760302775</v>
      </c>
      <c r="AW224" s="108">
        <f t="shared" si="78"/>
        <v>2585.1999999999998</v>
      </c>
      <c r="AX224" s="107">
        <f t="shared" si="79"/>
        <v>0.91967271433653497</v>
      </c>
      <c r="AZ224" s="200">
        <f t="shared" si="80"/>
        <v>34469.333333333336</v>
      </c>
    </row>
    <row r="225" spans="1:52" x14ac:dyDescent="0.25">
      <c r="A225" s="71" t="s">
        <v>40</v>
      </c>
      <c r="B225" s="10">
        <v>191148</v>
      </c>
      <c r="C225" s="10">
        <v>6166</v>
      </c>
      <c r="D225" s="56">
        <v>288</v>
      </c>
      <c r="E225" s="56">
        <v>6</v>
      </c>
      <c r="F225" s="159">
        <v>98</v>
      </c>
      <c r="G225" s="56">
        <v>340</v>
      </c>
      <c r="H225" s="56">
        <v>5</v>
      </c>
      <c r="I225" s="159">
        <v>98</v>
      </c>
      <c r="J225" s="56">
        <v>619</v>
      </c>
      <c r="K225" s="56">
        <v>57</v>
      </c>
      <c r="L225" s="159">
        <v>91</v>
      </c>
      <c r="M225" s="11">
        <v>102.98</v>
      </c>
      <c r="N225" s="59">
        <v>17.399999999999999</v>
      </c>
      <c r="O225" s="10">
        <v>34</v>
      </c>
      <c r="P225" s="44">
        <v>263</v>
      </c>
      <c r="Q225" s="46">
        <v>8</v>
      </c>
      <c r="R225" s="46">
        <v>7.9</v>
      </c>
      <c r="S225" s="48">
        <v>1.395</v>
      </c>
      <c r="T225" s="44">
        <v>1.1080000000000001</v>
      </c>
      <c r="U225" s="10">
        <v>42</v>
      </c>
      <c r="V225" s="21">
        <v>4.7</v>
      </c>
      <c r="W225" s="56">
        <v>89</v>
      </c>
      <c r="X225" s="10">
        <v>9</v>
      </c>
      <c r="Y225" s="21">
        <v>2</v>
      </c>
      <c r="Z225" s="56">
        <v>79</v>
      </c>
      <c r="AA225" s="10">
        <v>108610</v>
      </c>
      <c r="AB225" s="11">
        <f t="shared" si="72"/>
        <v>0.56819846401741059</v>
      </c>
      <c r="AC225" s="10">
        <v>228</v>
      </c>
      <c r="AD225" s="10">
        <v>659</v>
      </c>
      <c r="AE225" s="10">
        <v>454</v>
      </c>
      <c r="AF225" s="10">
        <v>310</v>
      </c>
      <c r="AG225" s="10">
        <v>963</v>
      </c>
      <c r="AH225" s="10">
        <v>1726</v>
      </c>
      <c r="AI225" s="10">
        <v>258</v>
      </c>
      <c r="AJ225" s="10">
        <v>965</v>
      </c>
      <c r="AK225" s="10">
        <v>195</v>
      </c>
      <c r="AL225" s="10">
        <v>268</v>
      </c>
      <c r="AM225" s="10">
        <v>1326</v>
      </c>
      <c r="AN225" s="10">
        <v>2751</v>
      </c>
      <c r="AO225" s="10">
        <v>718</v>
      </c>
      <c r="AP225" s="10">
        <v>7551</v>
      </c>
      <c r="AQ225" s="10">
        <f t="shared" si="74"/>
        <v>18372</v>
      </c>
      <c r="AR225" s="11">
        <f t="shared" si="73"/>
        <v>9.6114005901186517E-2</v>
      </c>
      <c r="AT225" s="105">
        <f t="shared" si="75"/>
        <v>0.59887334887334887</v>
      </c>
      <c r="AU225" s="106">
        <f t="shared" si="76"/>
        <v>1775.808</v>
      </c>
      <c r="AV225" s="107">
        <f t="shared" si="77"/>
        <v>0.74676534903280067</v>
      </c>
      <c r="AW225" s="108">
        <f t="shared" si="78"/>
        <v>2096.44</v>
      </c>
      <c r="AX225" s="107">
        <f t="shared" si="79"/>
        <v>0.74579864816791175</v>
      </c>
      <c r="AZ225" s="200">
        <f t="shared" si="80"/>
        <v>27952.533333333333</v>
      </c>
    </row>
    <row r="226" spans="1:52" x14ac:dyDescent="0.25">
      <c r="A226" s="71" t="s">
        <v>41</v>
      </c>
      <c r="B226" s="10">
        <v>187564</v>
      </c>
      <c r="C226" s="10">
        <v>6252</v>
      </c>
      <c r="D226" s="56">
        <v>348</v>
      </c>
      <c r="E226" s="56">
        <v>8</v>
      </c>
      <c r="F226" s="159">
        <v>98</v>
      </c>
      <c r="G226" s="56">
        <v>380</v>
      </c>
      <c r="H226" s="56">
        <v>7</v>
      </c>
      <c r="I226" s="159">
        <v>98</v>
      </c>
      <c r="J226" s="56">
        <v>648</v>
      </c>
      <c r="K226" s="56">
        <v>47</v>
      </c>
      <c r="L226" s="159">
        <v>93</v>
      </c>
      <c r="M226" s="11">
        <v>209.4</v>
      </c>
      <c r="N226" s="59">
        <v>18.7</v>
      </c>
      <c r="O226" s="10">
        <v>22</v>
      </c>
      <c r="P226" s="44">
        <v>199</v>
      </c>
      <c r="Q226" s="46">
        <v>7.7</v>
      </c>
      <c r="R226" s="46">
        <v>7.6</v>
      </c>
      <c r="S226" s="48">
        <v>1.377</v>
      </c>
      <c r="T226" s="48">
        <v>1.141</v>
      </c>
      <c r="U226" s="10">
        <v>48</v>
      </c>
      <c r="V226" s="21">
        <v>1.2</v>
      </c>
      <c r="W226" s="56">
        <v>98</v>
      </c>
      <c r="X226" s="10">
        <v>9</v>
      </c>
      <c r="Y226" s="21">
        <v>3.9</v>
      </c>
      <c r="Z226" s="56">
        <v>57</v>
      </c>
      <c r="AA226" s="10">
        <v>117089</v>
      </c>
      <c r="AB226" s="11">
        <f t="shared" si="72"/>
        <v>0.62426158537885734</v>
      </c>
      <c r="AC226" s="10">
        <v>190</v>
      </c>
      <c r="AD226" s="10">
        <v>654</v>
      </c>
      <c r="AE226" s="10">
        <v>485</v>
      </c>
      <c r="AF226" s="10">
        <v>607</v>
      </c>
      <c r="AG226" s="10">
        <v>1252</v>
      </c>
      <c r="AH226" s="10">
        <v>1551</v>
      </c>
      <c r="AI226" s="10">
        <v>250</v>
      </c>
      <c r="AJ226" s="10">
        <v>1153</v>
      </c>
      <c r="AK226" s="10">
        <v>174</v>
      </c>
      <c r="AL226" s="10">
        <v>236</v>
      </c>
      <c r="AM226" s="10">
        <v>1271</v>
      </c>
      <c r="AN226" s="10">
        <v>2528</v>
      </c>
      <c r="AO226" s="10">
        <v>777</v>
      </c>
      <c r="AP226" s="10">
        <v>7974</v>
      </c>
      <c r="AQ226" s="10">
        <f t="shared" si="74"/>
        <v>19102</v>
      </c>
      <c r="AR226" s="11">
        <f t="shared" si="73"/>
        <v>0.10184257106907509</v>
      </c>
      <c r="AT226" s="105">
        <f t="shared" si="75"/>
        <v>0.60722610722610726</v>
      </c>
      <c r="AU226" s="106">
        <f t="shared" si="76"/>
        <v>2175.6959999999999</v>
      </c>
      <c r="AV226" s="107">
        <f t="shared" si="77"/>
        <v>0.91492682926829261</v>
      </c>
      <c r="AW226" s="108">
        <f t="shared" si="78"/>
        <v>2375.7600000000002</v>
      </c>
      <c r="AX226" s="107">
        <f t="shared" si="79"/>
        <v>0.84516542155816443</v>
      </c>
      <c r="AZ226" s="200">
        <f t="shared" si="80"/>
        <v>31676.800000000003</v>
      </c>
    </row>
    <row r="227" spans="1:52" x14ac:dyDescent="0.25">
      <c r="A227" s="71" t="s">
        <v>42</v>
      </c>
      <c r="B227" s="10">
        <v>181207</v>
      </c>
      <c r="C227" s="10">
        <v>5845</v>
      </c>
      <c r="D227" s="56">
        <v>209</v>
      </c>
      <c r="E227" s="56">
        <v>7</v>
      </c>
      <c r="F227" s="159">
        <v>97</v>
      </c>
      <c r="G227" s="56">
        <v>253</v>
      </c>
      <c r="H227" s="56">
        <v>7</v>
      </c>
      <c r="I227" s="159">
        <v>97</v>
      </c>
      <c r="J227" s="56">
        <v>494</v>
      </c>
      <c r="K227" s="56">
        <v>34</v>
      </c>
      <c r="L227" s="159">
        <v>93</v>
      </c>
      <c r="M227" s="11">
        <v>219.6</v>
      </c>
      <c r="N227" s="59">
        <v>17.7</v>
      </c>
      <c r="O227" s="10">
        <v>24</v>
      </c>
      <c r="P227" s="44">
        <v>145.5</v>
      </c>
      <c r="Q227" s="46">
        <v>7.6</v>
      </c>
      <c r="R227" s="46">
        <v>7.5</v>
      </c>
      <c r="S227" s="48">
        <v>1.3340000000000001</v>
      </c>
      <c r="T227" s="48">
        <v>1.1379999999999999</v>
      </c>
      <c r="U227" s="10">
        <v>32</v>
      </c>
      <c r="V227" s="21">
        <v>1</v>
      </c>
      <c r="W227" s="56">
        <v>97</v>
      </c>
      <c r="X227" s="10">
        <v>9</v>
      </c>
      <c r="Y227" s="21">
        <v>3.8</v>
      </c>
      <c r="Z227" s="56">
        <v>57</v>
      </c>
      <c r="AA227" s="10">
        <v>101790</v>
      </c>
      <c r="AB227" s="11">
        <f t="shared" si="72"/>
        <v>0.56173326637491927</v>
      </c>
      <c r="AC227" s="10">
        <v>191</v>
      </c>
      <c r="AD227" s="10">
        <v>769</v>
      </c>
      <c r="AE227" s="10">
        <v>449</v>
      </c>
      <c r="AF227" s="10">
        <v>633</v>
      </c>
      <c r="AG227" s="10">
        <v>1207</v>
      </c>
      <c r="AH227" s="10">
        <v>1506</v>
      </c>
      <c r="AI227" s="10">
        <v>266</v>
      </c>
      <c r="AJ227" s="10">
        <v>903</v>
      </c>
      <c r="AK227" s="10">
        <v>192</v>
      </c>
      <c r="AL227" s="10">
        <v>178</v>
      </c>
      <c r="AM227" s="10">
        <v>1341</v>
      </c>
      <c r="AN227" s="10">
        <v>2780</v>
      </c>
      <c r="AO227" s="10">
        <v>941</v>
      </c>
      <c r="AP227" s="10">
        <v>7299</v>
      </c>
      <c r="AQ227" s="10">
        <f t="shared" si="74"/>
        <v>18655</v>
      </c>
      <c r="AR227" s="11">
        <f t="shared" si="73"/>
        <v>0.10294856158978406</v>
      </c>
      <c r="AT227" s="105">
        <f t="shared" si="75"/>
        <v>0.56769619269619265</v>
      </c>
      <c r="AU227" s="106">
        <f t="shared" si="76"/>
        <v>1221.605</v>
      </c>
      <c r="AV227" s="107">
        <f t="shared" si="77"/>
        <v>0.51371110176619006</v>
      </c>
      <c r="AW227" s="108">
        <f t="shared" si="78"/>
        <v>1478.7850000000001</v>
      </c>
      <c r="AX227" s="107">
        <f t="shared" si="79"/>
        <v>0.52607079331198869</v>
      </c>
      <c r="AZ227" s="200">
        <f t="shared" si="80"/>
        <v>19717.133333333335</v>
      </c>
    </row>
    <row r="228" spans="1:52" x14ac:dyDescent="0.25">
      <c r="A228" s="71" t="s">
        <v>43</v>
      </c>
      <c r="B228" s="10">
        <v>172308</v>
      </c>
      <c r="C228" s="10">
        <v>5558</v>
      </c>
      <c r="D228" s="56">
        <v>224</v>
      </c>
      <c r="E228" s="56">
        <v>6</v>
      </c>
      <c r="F228" s="159">
        <v>97</v>
      </c>
      <c r="G228" s="56">
        <v>205</v>
      </c>
      <c r="H228" s="56">
        <v>7</v>
      </c>
      <c r="I228" s="159">
        <v>97</v>
      </c>
      <c r="J228" s="56">
        <v>425</v>
      </c>
      <c r="K228" s="56">
        <v>34</v>
      </c>
      <c r="L228" s="159">
        <v>92</v>
      </c>
      <c r="M228" s="11">
        <v>192.76</v>
      </c>
      <c r="N228" s="59">
        <v>18.7</v>
      </c>
      <c r="O228" s="10">
        <v>32</v>
      </c>
      <c r="P228" s="44">
        <v>271.5</v>
      </c>
      <c r="Q228" s="46">
        <v>7.9</v>
      </c>
      <c r="R228" s="46">
        <v>7.9</v>
      </c>
      <c r="S228" s="48">
        <v>1.429</v>
      </c>
      <c r="T228" s="48">
        <v>1.2350000000000001</v>
      </c>
      <c r="U228" s="10">
        <v>34</v>
      </c>
      <c r="V228" s="21">
        <v>7.8</v>
      </c>
      <c r="W228" s="56">
        <v>77</v>
      </c>
      <c r="X228" s="10">
        <v>10</v>
      </c>
      <c r="Y228" s="21">
        <v>2.8</v>
      </c>
      <c r="Z228" s="56">
        <v>71</v>
      </c>
      <c r="AA228" s="10">
        <v>79578</v>
      </c>
      <c r="AB228" s="11">
        <f t="shared" si="72"/>
        <v>0.46183578243610279</v>
      </c>
      <c r="AC228" s="10">
        <v>152</v>
      </c>
      <c r="AD228" s="10">
        <v>628</v>
      </c>
      <c r="AE228" s="10">
        <v>406</v>
      </c>
      <c r="AF228" s="10">
        <v>484</v>
      </c>
      <c r="AG228" s="10">
        <v>996</v>
      </c>
      <c r="AH228" s="10">
        <v>1501</v>
      </c>
      <c r="AI228" s="10">
        <v>243</v>
      </c>
      <c r="AJ228" s="10">
        <v>797</v>
      </c>
      <c r="AK228" s="10">
        <v>173</v>
      </c>
      <c r="AL228" s="10">
        <v>163</v>
      </c>
      <c r="AM228" s="10">
        <v>1230</v>
      </c>
      <c r="AN228" s="10">
        <v>2422</v>
      </c>
      <c r="AO228" s="10">
        <v>711</v>
      </c>
      <c r="AP228" s="10">
        <v>6758</v>
      </c>
      <c r="AQ228" s="10">
        <f t="shared" si="74"/>
        <v>16664</v>
      </c>
      <c r="AR228" s="11">
        <f t="shared" si="73"/>
        <v>9.6710541588318585E-2</v>
      </c>
      <c r="AT228" s="105">
        <f t="shared" si="75"/>
        <v>0.53982128982128985</v>
      </c>
      <c r="AU228" s="106">
        <f t="shared" si="76"/>
        <v>1244.992</v>
      </c>
      <c r="AV228" s="107">
        <f t="shared" si="77"/>
        <v>0.52354583683767875</v>
      </c>
      <c r="AW228" s="108">
        <f t="shared" si="78"/>
        <v>1139.3900000000001</v>
      </c>
      <c r="AX228" s="107">
        <f t="shared" si="79"/>
        <v>0.40533262184276064</v>
      </c>
      <c r="AZ228" s="200">
        <f t="shared" si="80"/>
        <v>15191.866666666669</v>
      </c>
    </row>
    <row r="229" spans="1:52" x14ac:dyDescent="0.25">
      <c r="A229" s="71" t="s">
        <v>44</v>
      </c>
      <c r="B229" s="67">
        <v>173425</v>
      </c>
      <c r="C229" s="67">
        <v>5781</v>
      </c>
      <c r="D229" s="56">
        <v>206</v>
      </c>
      <c r="E229" s="56">
        <v>8</v>
      </c>
      <c r="F229" s="159">
        <v>96</v>
      </c>
      <c r="G229" s="56">
        <v>270</v>
      </c>
      <c r="H229" s="56">
        <v>10</v>
      </c>
      <c r="I229" s="159">
        <v>96</v>
      </c>
      <c r="J229" s="56">
        <v>434</v>
      </c>
      <c r="K229" s="56">
        <v>31</v>
      </c>
      <c r="L229" s="159">
        <v>93</v>
      </c>
      <c r="M229" s="11">
        <v>131.94</v>
      </c>
      <c r="N229" s="59">
        <v>18.399999999999999</v>
      </c>
      <c r="O229" s="10">
        <v>17</v>
      </c>
      <c r="P229" s="44">
        <v>125.5</v>
      </c>
      <c r="Q229" s="46">
        <v>7.9</v>
      </c>
      <c r="R229" s="46">
        <v>7.5</v>
      </c>
      <c r="S229" s="48">
        <v>1.2749999999999999</v>
      </c>
      <c r="T229" s="48">
        <v>1.3160000000000001</v>
      </c>
      <c r="U229" s="10">
        <v>37</v>
      </c>
      <c r="V229" s="21">
        <v>10.199999999999999</v>
      </c>
      <c r="W229" s="56">
        <v>73</v>
      </c>
      <c r="X229" s="10">
        <v>9</v>
      </c>
      <c r="Y229" s="21">
        <v>2.2000000000000002</v>
      </c>
      <c r="Z229" s="56">
        <v>75</v>
      </c>
      <c r="AA229" s="10">
        <v>76779</v>
      </c>
      <c r="AB229" s="11">
        <f t="shared" si="72"/>
        <v>0.44272163759550237</v>
      </c>
      <c r="AC229" s="10">
        <v>194</v>
      </c>
      <c r="AD229" s="10">
        <v>676</v>
      </c>
      <c r="AE229" s="10">
        <v>452</v>
      </c>
      <c r="AF229" s="10">
        <v>522</v>
      </c>
      <c r="AG229" s="10">
        <v>1210</v>
      </c>
      <c r="AH229" s="10">
        <v>1362</v>
      </c>
      <c r="AI229" s="10">
        <v>324</v>
      </c>
      <c r="AJ229" s="10">
        <v>935</v>
      </c>
      <c r="AK229" s="10">
        <v>204</v>
      </c>
      <c r="AL229" s="10">
        <v>179</v>
      </c>
      <c r="AM229" s="10">
        <v>1305</v>
      </c>
      <c r="AN229" s="10">
        <v>2761</v>
      </c>
      <c r="AO229" s="10">
        <v>756</v>
      </c>
      <c r="AP229" s="10">
        <v>7530</v>
      </c>
      <c r="AQ229" s="10">
        <f t="shared" si="74"/>
        <v>18410</v>
      </c>
      <c r="AR229" s="11">
        <f t="shared" si="73"/>
        <v>0.10615539858728557</v>
      </c>
      <c r="AT229" s="105">
        <f t="shared" si="75"/>
        <v>0.56148018648018649</v>
      </c>
      <c r="AU229" s="106">
        <f t="shared" si="76"/>
        <v>1190.886</v>
      </c>
      <c r="AV229" s="107">
        <f t="shared" si="77"/>
        <v>0.50079310344827588</v>
      </c>
      <c r="AW229" s="108">
        <f t="shared" si="78"/>
        <v>1560.87</v>
      </c>
      <c r="AX229" s="107">
        <f t="shared" si="79"/>
        <v>0.55527214514407686</v>
      </c>
      <c r="AZ229" s="200">
        <f t="shared" si="80"/>
        <v>20811.599999999999</v>
      </c>
    </row>
    <row r="230" spans="1:52" x14ac:dyDescent="0.25">
      <c r="A230" s="71" t="s">
        <v>45</v>
      </c>
      <c r="B230" s="10">
        <v>213538</v>
      </c>
      <c r="C230" s="67">
        <f>B230/31</f>
        <v>6888.322580645161</v>
      </c>
      <c r="D230" s="56">
        <v>180</v>
      </c>
      <c r="E230" s="56">
        <v>10</v>
      </c>
      <c r="F230" s="159">
        <v>94</v>
      </c>
      <c r="G230" s="56">
        <v>215</v>
      </c>
      <c r="H230" s="56">
        <v>7</v>
      </c>
      <c r="I230" s="159">
        <v>97</v>
      </c>
      <c r="J230" s="56">
        <v>370</v>
      </c>
      <c r="K230" s="56">
        <v>32</v>
      </c>
      <c r="L230" s="159">
        <v>91</v>
      </c>
      <c r="M230" s="11">
        <v>244.12</v>
      </c>
      <c r="N230" s="59">
        <v>18.3</v>
      </c>
      <c r="O230" s="10">
        <v>21</v>
      </c>
      <c r="P230" s="44">
        <v>162</v>
      </c>
      <c r="Q230" s="46">
        <v>8.1</v>
      </c>
      <c r="R230" s="46">
        <v>7.7</v>
      </c>
      <c r="S230" s="48">
        <v>1.1859999999999999</v>
      </c>
      <c r="T230" s="48">
        <v>0.96899999999999997</v>
      </c>
      <c r="U230" s="10">
        <v>41</v>
      </c>
      <c r="V230" s="21">
        <v>4.4000000000000004</v>
      </c>
      <c r="W230" s="56">
        <v>89</v>
      </c>
      <c r="X230" s="10">
        <v>7</v>
      </c>
      <c r="Y230" s="21">
        <v>2.2999999999999998</v>
      </c>
      <c r="Z230" s="56">
        <v>68</v>
      </c>
      <c r="AA230" s="10">
        <v>85585</v>
      </c>
      <c r="AB230" s="11">
        <f t="shared" si="72"/>
        <v>0.40079517462934</v>
      </c>
      <c r="AC230" s="10">
        <v>248</v>
      </c>
      <c r="AD230" s="10">
        <v>636</v>
      </c>
      <c r="AE230" s="10">
        <v>494</v>
      </c>
      <c r="AF230" s="10">
        <v>553</v>
      </c>
      <c r="AG230" s="10">
        <v>1390</v>
      </c>
      <c r="AH230" s="10">
        <v>1930</v>
      </c>
      <c r="AI230" s="10">
        <v>374</v>
      </c>
      <c r="AJ230" s="10">
        <v>992</v>
      </c>
      <c r="AK230" s="10">
        <v>264</v>
      </c>
      <c r="AL230" s="10">
        <v>215</v>
      </c>
      <c r="AM230" s="10">
        <v>1099</v>
      </c>
      <c r="AN230" s="10">
        <v>2460</v>
      </c>
      <c r="AO230" s="10">
        <v>953</v>
      </c>
      <c r="AP230" s="10">
        <v>8306</v>
      </c>
      <c r="AQ230" s="10">
        <f t="shared" si="74"/>
        <v>19914</v>
      </c>
      <c r="AR230" s="11">
        <f t="shared" si="73"/>
        <v>9.325740617594995E-2</v>
      </c>
      <c r="AT230" s="105">
        <f t="shared" si="75"/>
        <v>0.66902899967416096</v>
      </c>
      <c r="AU230" s="106">
        <f t="shared" si="76"/>
        <v>1239.8980645161289</v>
      </c>
      <c r="AV230" s="107">
        <f t="shared" si="77"/>
        <v>0.52140372771914589</v>
      </c>
      <c r="AW230" s="108">
        <f t="shared" si="78"/>
        <v>1480.9893548387097</v>
      </c>
      <c r="AX230" s="107">
        <f t="shared" si="79"/>
        <v>0.52685498215535742</v>
      </c>
      <c r="AZ230" s="200">
        <f t="shared" si="80"/>
        <v>19746.524731182795</v>
      </c>
    </row>
    <row r="231" spans="1:52" x14ac:dyDescent="0.25">
      <c r="A231" s="71" t="s">
        <v>46</v>
      </c>
      <c r="B231" s="10">
        <v>176310</v>
      </c>
      <c r="C231" s="67">
        <v>5877</v>
      </c>
      <c r="D231" s="56">
        <v>261</v>
      </c>
      <c r="E231" s="56">
        <v>13</v>
      </c>
      <c r="F231" s="159">
        <v>95</v>
      </c>
      <c r="G231" s="56">
        <v>358</v>
      </c>
      <c r="H231" s="56">
        <v>9</v>
      </c>
      <c r="I231" s="159">
        <v>97</v>
      </c>
      <c r="J231" s="56">
        <v>610</v>
      </c>
      <c r="K231" s="56">
        <v>46</v>
      </c>
      <c r="L231" s="159">
        <v>92</v>
      </c>
      <c r="M231" s="11">
        <v>111.24</v>
      </c>
      <c r="N231" s="59">
        <v>19.600000000000001</v>
      </c>
      <c r="O231" s="10">
        <v>35</v>
      </c>
      <c r="P231" s="44">
        <v>281</v>
      </c>
      <c r="Q231" s="46">
        <v>7.8</v>
      </c>
      <c r="R231" s="46">
        <v>7.5</v>
      </c>
      <c r="S231" s="48">
        <v>1.496</v>
      </c>
      <c r="T231" s="48">
        <v>1.226</v>
      </c>
      <c r="U231" s="10">
        <v>55</v>
      </c>
      <c r="V231" s="21">
        <v>12.6</v>
      </c>
      <c r="W231" s="56">
        <v>77</v>
      </c>
      <c r="X231" s="10">
        <v>11</v>
      </c>
      <c r="Y231" s="21">
        <v>1.5</v>
      </c>
      <c r="Z231" s="56">
        <v>86</v>
      </c>
      <c r="AA231" s="10">
        <v>42327</v>
      </c>
      <c r="AB231" s="11">
        <v>0.24</v>
      </c>
      <c r="AC231" s="10">
        <v>179</v>
      </c>
      <c r="AD231" s="10">
        <v>684</v>
      </c>
      <c r="AE231" s="10">
        <v>518</v>
      </c>
      <c r="AF231" s="10">
        <v>603</v>
      </c>
      <c r="AG231" s="10">
        <v>1562</v>
      </c>
      <c r="AH231" s="10">
        <v>1546</v>
      </c>
      <c r="AI231" s="10">
        <v>319</v>
      </c>
      <c r="AJ231" s="10">
        <v>944</v>
      </c>
      <c r="AK231" s="10">
        <v>206</v>
      </c>
      <c r="AL231" s="10">
        <v>275</v>
      </c>
      <c r="AM231" s="10">
        <v>872</v>
      </c>
      <c r="AN231" s="10">
        <v>2340</v>
      </c>
      <c r="AO231" s="10">
        <v>812</v>
      </c>
      <c r="AP231" s="10">
        <v>6663</v>
      </c>
      <c r="AQ231" s="10">
        <f t="shared" si="74"/>
        <v>17523</v>
      </c>
      <c r="AR231" s="11">
        <f t="shared" si="73"/>
        <v>9.9387442572741194E-2</v>
      </c>
      <c r="AT231" s="105">
        <f t="shared" si="75"/>
        <v>0.57080419580419584</v>
      </c>
      <c r="AU231" s="106">
        <f t="shared" si="76"/>
        <v>1533.8969999999999</v>
      </c>
      <c r="AV231" s="107">
        <f t="shared" si="77"/>
        <v>0.64503658536585362</v>
      </c>
      <c r="AW231" s="108">
        <f t="shared" si="78"/>
        <v>2103.9659999999999</v>
      </c>
      <c r="AX231" s="107">
        <f t="shared" si="79"/>
        <v>0.74847598719316966</v>
      </c>
      <c r="AZ231" s="200">
        <f t="shared" si="80"/>
        <v>28052.880000000001</v>
      </c>
    </row>
    <row r="232" spans="1:52" ht="13" thickBot="1" x14ac:dyDescent="0.3">
      <c r="A232" s="72" t="s">
        <v>47</v>
      </c>
      <c r="B232" s="65">
        <v>154695</v>
      </c>
      <c r="C232" s="65">
        <v>4990</v>
      </c>
      <c r="D232" s="64">
        <v>274</v>
      </c>
      <c r="E232" s="64">
        <v>10</v>
      </c>
      <c r="F232" s="160">
        <v>97</v>
      </c>
      <c r="G232" s="64">
        <v>380</v>
      </c>
      <c r="H232" s="64">
        <v>8</v>
      </c>
      <c r="I232" s="160">
        <v>98</v>
      </c>
      <c r="J232" s="64">
        <v>754</v>
      </c>
      <c r="K232" s="64">
        <v>44</v>
      </c>
      <c r="L232" s="160">
        <v>94</v>
      </c>
      <c r="M232" s="60">
        <v>47.18</v>
      </c>
      <c r="N232" s="61">
        <v>18</v>
      </c>
      <c r="O232" s="10">
        <v>21</v>
      </c>
      <c r="P232" s="45">
        <v>236</v>
      </c>
      <c r="Q232" s="46">
        <v>7.7</v>
      </c>
      <c r="R232" s="46">
        <v>7.5</v>
      </c>
      <c r="S232" s="48">
        <v>1.556</v>
      </c>
      <c r="T232" s="48">
        <v>1.242</v>
      </c>
      <c r="U232" s="10">
        <v>49</v>
      </c>
      <c r="V232" s="21">
        <v>8.6</v>
      </c>
      <c r="W232" s="64">
        <v>83</v>
      </c>
      <c r="X232" s="10">
        <v>10</v>
      </c>
      <c r="Y232" s="21">
        <v>1.3</v>
      </c>
      <c r="Z232" s="64">
        <v>87</v>
      </c>
      <c r="AA232" s="65"/>
      <c r="AB232" s="11">
        <f>AA232/B232</f>
        <v>0</v>
      </c>
      <c r="AC232" s="10">
        <v>143</v>
      </c>
      <c r="AD232" s="10">
        <v>668</v>
      </c>
      <c r="AE232" s="10">
        <v>440</v>
      </c>
      <c r="AF232" s="10">
        <v>499</v>
      </c>
      <c r="AG232" s="10">
        <v>1253</v>
      </c>
      <c r="AH232" s="10">
        <v>1416</v>
      </c>
      <c r="AI232" s="10">
        <v>304</v>
      </c>
      <c r="AJ232" s="10">
        <v>872</v>
      </c>
      <c r="AK232" s="10">
        <v>161</v>
      </c>
      <c r="AL232" s="10">
        <v>204</v>
      </c>
      <c r="AM232" s="10">
        <v>731</v>
      </c>
      <c r="AN232" s="10">
        <v>2125</v>
      </c>
      <c r="AO232" s="10">
        <v>630</v>
      </c>
      <c r="AP232" s="10">
        <v>5380</v>
      </c>
      <c r="AQ232" s="10">
        <f t="shared" si="74"/>
        <v>14826</v>
      </c>
      <c r="AR232" s="68">
        <f t="shared" si="73"/>
        <v>9.5840201687190929E-2</v>
      </c>
      <c r="AT232" s="105">
        <f t="shared" si="75"/>
        <v>0.48465423465423463</v>
      </c>
      <c r="AU232" s="106">
        <f t="shared" si="76"/>
        <v>1367.26</v>
      </c>
      <c r="AV232" s="107">
        <f t="shared" si="77"/>
        <v>0.57496215306980658</v>
      </c>
      <c r="AW232" s="108">
        <f t="shared" si="78"/>
        <v>1896.2</v>
      </c>
      <c r="AX232" s="107">
        <f t="shared" si="79"/>
        <v>0.6745642120241907</v>
      </c>
      <c r="AZ232" s="200">
        <f t="shared" si="80"/>
        <v>25282.666666666668</v>
      </c>
    </row>
    <row r="233" spans="1:52" ht="13" thickTop="1" x14ac:dyDescent="0.25">
      <c r="A233" s="141" t="s">
        <v>122</v>
      </c>
      <c r="B233" s="142">
        <f t="shared" ref="B233:AR233" si="81">SUM(B221:B232)</f>
        <v>2262665</v>
      </c>
      <c r="C233" s="142">
        <f t="shared" si="81"/>
        <v>74207.322580645152</v>
      </c>
      <c r="D233" s="135"/>
      <c r="E233" s="135"/>
      <c r="F233" s="161"/>
      <c r="G233" s="135"/>
      <c r="H233" s="135"/>
      <c r="I233" s="161"/>
      <c r="J233" s="135"/>
      <c r="K233" s="135"/>
      <c r="L233" s="161"/>
      <c r="M233" s="74">
        <f t="shared" si="81"/>
        <v>2203.9599999999996</v>
      </c>
      <c r="N233" s="75">
        <f t="shared" si="81"/>
        <v>217</v>
      </c>
      <c r="O233" s="74">
        <f t="shared" si="81"/>
        <v>283</v>
      </c>
      <c r="P233" s="74">
        <f t="shared" si="81"/>
        <v>2361.5</v>
      </c>
      <c r="Q233" s="76"/>
      <c r="R233" s="76"/>
      <c r="S233" s="77"/>
      <c r="T233" s="77"/>
      <c r="U233" s="75"/>
      <c r="V233" s="79"/>
      <c r="W233" s="138"/>
      <c r="X233" s="75"/>
      <c r="Y233" s="79"/>
      <c r="Z233" s="138"/>
      <c r="AA233" s="74">
        <f>SUM(AA221:AA232)</f>
        <v>1083803</v>
      </c>
      <c r="AB233" s="75">
        <f>SUM(AB221:AB232)</f>
        <v>5.625932370245482</v>
      </c>
      <c r="AC233" s="142">
        <f t="shared" si="81"/>
        <v>2302</v>
      </c>
      <c r="AD233" s="142">
        <f t="shared" si="81"/>
        <v>8260</v>
      </c>
      <c r="AE233" s="142">
        <f t="shared" si="81"/>
        <v>5496</v>
      </c>
      <c r="AF233" s="142">
        <f t="shared" si="81"/>
        <v>6285</v>
      </c>
      <c r="AG233" s="142">
        <f t="shared" si="81"/>
        <v>14490</v>
      </c>
      <c r="AH233" s="142">
        <f t="shared" si="81"/>
        <v>19219</v>
      </c>
      <c r="AI233" s="142">
        <f t="shared" si="81"/>
        <v>3207</v>
      </c>
      <c r="AJ233" s="142">
        <f t="shared" si="81"/>
        <v>11716</v>
      </c>
      <c r="AK233" s="142">
        <f t="shared" si="81"/>
        <v>2468</v>
      </c>
      <c r="AL233" s="142">
        <f t="shared" si="81"/>
        <v>2452</v>
      </c>
      <c r="AM233" s="142">
        <f t="shared" si="81"/>
        <v>15808</v>
      </c>
      <c r="AN233" s="142">
        <f t="shared" si="81"/>
        <v>32582</v>
      </c>
      <c r="AO233" s="142">
        <f t="shared" si="81"/>
        <v>9315</v>
      </c>
      <c r="AP233" s="142">
        <f t="shared" si="81"/>
        <v>95159</v>
      </c>
      <c r="AQ233" s="142">
        <f t="shared" si="81"/>
        <v>228759</v>
      </c>
      <c r="AR233" s="75">
        <f t="shared" si="81"/>
        <v>1.2126343088973748</v>
      </c>
      <c r="AT233" s="109"/>
      <c r="AU233" s="110"/>
      <c r="AV233" s="111"/>
      <c r="AW233" s="112"/>
      <c r="AX233" s="111"/>
      <c r="AZ233" s="201"/>
    </row>
    <row r="234" spans="1:52" ht="13" thickBot="1" x14ac:dyDescent="0.3">
      <c r="A234" s="14" t="s">
        <v>123</v>
      </c>
      <c r="B234" s="15">
        <f>AVERAGE(B221:B232)</f>
        <v>188555.41666666666</v>
      </c>
      <c r="C234" s="15">
        <f t="shared" ref="C234:AR234" si="82">AVERAGE(C221:C232)</f>
        <v>6183.9435483870957</v>
      </c>
      <c r="D234" s="140">
        <f t="shared" si="82"/>
        <v>293.66666666666669</v>
      </c>
      <c r="E234" s="140">
        <f>AVERAGE(E221:E232)</f>
        <v>8.0833333333333339</v>
      </c>
      <c r="F234" s="162">
        <f>AVERAGE(F221:F232)</f>
        <v>97.083333333333329</v>
      </c>
      <c r="G234" s="140">
        <f>AVERAGE(G221:G232)</f>
        <v>336.75</v>
      </c>
      <c r="H234" s="140">
        <f>AVERAGE(H221:H232)</f>
        <v>6.666666666666667</v>
      </c>
      <c r="I234" s="162">
        <f>AVERAGE(I221:I232)</f>
        <v>97.833333333333329</v>
      </c>
      <c r="J234" s="140">
        <f t="shared" si="82"/>
        <v>611.08333333333337</v>
      </c>
      <c r="K234" s="140">
        <f>AVERAGE(K221:K232)</f>
        <v>41</v>
      </c>
      <c r="L234" s="162">
        <f>AVERAGE(L221:L232)</f>
        <v>93</v>
      </c>
      <c r="M234" s="15">
        <f t="shared" si="82"/>
        <v>183.6633333333333</v>
      </c>
      <c r="N234" s="140">
        <f t="shared" si="82"/>
        <v>18.083333333333332</v>
      </c>
      <c r="O234" s="15">
        <f t="shared" si="82"/>
        <v>23.583333333333332</v>
      </c>
      <c r="P234" s="15">
        <f t="shared" si="82"/>
        <v>196.79166666666666</v>
      </c>
      <c r="Q234" s="143">
        <f t="shared" si="82"/>
        <v>7.8250000000000002</v>
      </c>
      <c r="R234" s="143">
        <f t="shared" si="82"/>
        <v>7.6499999999999995</v>
      </c>
      <c r="S234" s="144">
        <f t="shared" si="82"/>
        <v>1.32925</v>
      </c>
      <c r="T234" s="144">
        <f t="shared" si="82"/>
        <v>1.1371666666666667</v>
      </c>
      <c r="U234" s="140">
        <f t="shared" si="82"/>
        <v>41</v>
      </c>
      <c r="V234" s="145">
        <f t="shared" si="82"/>
        <v>5.2833333333333332</v>
      </c>
      <c r="W234" s="139">
        <f t="shared" si="82"/>
        <v>87.5</v>
      </c>
      <c r="X234" s="140">
        <f t="shared" si="82"/>
        <v>10.333333333333334</v>
      </c>
      <c r="Y234" s="145">
        <f t="shared" si="82"/>
        <v>2.2749999999999999</v>
      </c>
      <c r="Z234" s="139">
        <f t="shared" si="82"/>
        <v>76.583333333333329</v>
      </c>
      <c r="AA234" s="15">
        <f>AVERAGE(AA221:AA232)</f>
        <v>98527.545454545456</v>
      </c>
      <c r="AB234" s="143">
        <f>AVERAGE(AB221:AB232)</f>
        <v>0.46882769752045683</v>
      </c>
      <c r="AC234" s="15">
        <f t="shared" si="82"/>
        <v>191.83333333333334</v>
      </c>
      <c r="AD234" s="15">
        <f t="shared" si="82"/>
        <v>688.33333333333337</v>
      </c>
      <c r="AE234" s="15">
        <f t="shared" si="82"/>
        <v>458</v>
      </c>
      <c r="AF234" s="15">
        <f t="shared" si="82"/>
        <v>523.75</v>
      </c>
      <c r="AG234" s="15">
        <f t="shared" si="82"/>
        <v>1207.5</v>
      </c>
      <c r="AH234" s="15">
        <f t="shared" si="82"/>
        <v>1601.5833333333333</v>
      </c>
      <c r="AI234" s="15">
        <f t="shared" si="82"/>
        <v>267.25</v>
      </c>
      <c r="AJ234" s="15">
        <f t="shared" si="82"/>
        <v>976.33333333333337</v>
      </c>
      <c r="AK234" s="15">
        <f t="shared" si="82"/>
        <v>205.66666666666666</v>
      </c>
      <c r="AL234" s="15">
        <f t="shared" si="82"/>
        <v>222.90909090909091</v>
      </c>
      <c r="AM234" s="15">
        <f t="shared" si="82"/>
        <v>1317.3333333333333</v>
      </c>
      <c r="AN234" s="15">
        <f t="shared" si="82"/>
        <v>2715.1666666666665</v>
      </c>
      <c r="AO234" s="15">
        <f t="shared" si="82"/>
        <v>776.25</v>
      </c>
      <c r="AP234" s="15">
        <f t="shared" si="82"/>
        <v>7929.916666666667</v>
      </c>
      <c r="AQ234" s="15">
        <f t="shared" si="82"/>
        <v>19063.25</v>
      </c>
      <c r="AR234" s="143">
        <f t="shared" si="82"/>
        <v>0.10105285907478123</v>
      </c>
      <c r="AT234" s="146">
        <f t="shared" ref="AT234" si="83">C234/$E$1</f>
        <v>0.60061611775321444</v>
      </c>
      <c r="AU234" s="147">
        <f t="shared" ref="AU234" si="84">(C234*D234)/1000</f>
        <v>1816.0180887096772</v>
      </c>
      <c r="AV234" s="148">
        <f t="shared" si="77"/>
        <v>0.7636745537046582</v>
      </c>
      <c r="AW234" s="149">
        <f t="shared" ref="AW234" si="85">(C234*G234)/1000</f>
        <v>2082.4429899193547</v>
      </c>
      <c r="AX234" s="148">
        <f t="shared" si="79"/>
        <v>0.74081927780837942</v>
      </c>
      <c r="AZ234" s="202">
        <f>AVERAGE(AZ221:AZ232)</f>
        <v>27939.57817204301</v>
      </c>
    </row>
    <row r="235" spans="1:52" ht="13" thickTop="1" x14ac:dyDescent="0.25"/>
    <row r="236" spans="1:52" ht="13" thickBot="1" x14ac:dyDescent="0.3"/>
    <row r="237" spans="1:52" ht="13" thickTop="1" x14ac:dyDescent="0.25">
      <c r="A237" s="2" t="s">
        <v>7</v>
      </c>
      <c r="B237" s="3" t="s">
        <v>8</v>
      </c>
      <c r="C237" s="3" t="s">
        <v>60</v>
      </c>
      <c r="D237" s="3" t="s">
        <v>10</v>
      </c>
      <c r="E237" s="3" t="s">
        <v>11</v>
      </c>
      <c r="F237" s="156" t="s">
        <v>2</v>
      </c>
      <c r="G237" s="3" t="s">
        <v>12</v>
      </c>
      <c r="H237" s="3" t="s">
        <v>13</v>
      </c>
      <c r="I237" s="156" t="s">
        <v>14</v>
      </c>
      <c r="J237" s="3" t="s">
        <v>15</v>
      </c>
      <c r="K237" s="3" t="s">
        <v>16</v>
      </c>
      <c r="L237" s="156" t="s">
        <v>17</v>
      </c>
      <c r="M237" s="3" t="s">
        <v>18</v>
      </c>
      <c r="N237" s="4" t="s">
        <v>19</v>
      </c>
      <c r="O237" s="204" t="s">
        <v>20</v>
      </c>
      <c r="P237" s="206"/>
      <c r="Q237" s="3" t="s">
        <v>65</v>
      </c>
      <c r="R237" s="3" t="s">
        <v>66</v>
      </c>
      <c r="S237" s="3" t="s">
        <v>67</v>
      </c>
      <c r="T237" s="3" t="s">
        <v>68</v>
      </c>
      <c r="U237" s="3" t="s">
        <v>84</v>
      </c>
      <c r="V237" s="3" t="s">
        <v>85</v>
      </c>
      <c r="W237" s="136" t="s">
        <v>86</v>
      </c>
      <c r="X237" s="3" t="s">
        <v>87</v>
      </c>
      <c r="Y237" s="3" t="s">
        <v>88</v>
      </c>
      <c r="Z237" s="136" t="s">
        <v>89</v>
      </c>
      <c r="AA237" s="4" t="s">
        <v>21</v>
      </c>
      <c r="AB237" s="4" t="s">
        <v>22</v>
      </c>
      <c r="AC237" s="3" t="s">
        <v>90</v>
      </c>
      <c r="AD237" s="3" t="s">
        <v>91</v>
      </c>
      <c r="AE237" s="3" t="s">
        <v>92</v>
      </c>
      <c r="AF237" s="3" t="s">
        <v>93</v>
      </c>
      <c r="AG237" s="3" t="s">
        <v>94</v>
      </c>
      <c r="AH237" s="3" t="s">
        <v>95</v>
      </c>
      <c r="AI237" s="3" t="s">
        <v>96</v>
      </c>
      <c r="AJ237" s="3" t="s">
        <v>97</v>
      </c>
      <c r="AK237" s="3" t="s">
        <v>98</v>
      </c>
      <c r="AL237" s="3" t="s">
        <v>99</v>
      </c>
      <c r="AM237" s="3" t="s">
        <v>100</v>
      </c>
      <c r="AN237" s="3" t="s">
        <v>120</v>
      </c>
      <c r="AO237" s="3" t="s">
        <v>101</v>
      </c>
      <c r="AP237" s="3" t="s">
        <v>102</v>
      </c>
      <c r="AQ237" s="3" t="s">
        <v>103</v>
      </c>
      <c r="AR237" s="4" t="s">
        <v>22</v>
      </c>
      <c r="AT237" s="130" t="s">
        <v>107</v>
      </c>
      <c r="AU237" s="131" t="s">
        <v>108</v>
      </c>
      <c r="AV237" s="132" t="s">
        <v>109</v>
      </c>
      <c r="AW237" s="133" t="s">
        <v>107</v>
      </c>
      <c r="AX237" s="132" t="s">
        <v>107</v>
      </c>
      <c r="AZ237" s="130" t="s">
        <v>23</v>
      </c>
    </row>
    <row r="238" spans="1:52" ht="14" thickBot="1" x14ac:dyDescent="0.3">
      <c r="A238" s="5" t="s">
        <v>124</v>
      </c>
      <c r="B238" s="6" t="s">
        <v>25</v>
      </c>
      <c r="C238" s="7" t="s">
        <v>26</v>
      </c>
      <c r="D238" s="5" t="s">
        <v>27</v>
      </c>
      <c r="E238" s="5" t="s">
        <v>27</v>
      </c>
      <c r="F238" s="157" t="s">
        <v>28</v>
      </c>
      <c r="G238" s="5" t="s">
        <v>27</v>
      </c>
      <c r="H238" s="5" t="s">
        <v>27</v>
      </c>
      <c r="I238" s="157" t="s">
        <v>28</v>
      </c>
      <c r="J238" s="5" t="s">
        <v>27</v>
      </c>
      <c r="K238" s="5" t="s">
        <v>27</v>
      </c>
      <c r="L238" s="157" t="s">
        <v>28</v>
      </c>
      <c r="M238" s="6" t="s">
        <v>29</v>
      </c>
      <c r="N238" s="8" t="s">
        <v>30</v>
      </c>
      <c r="O238" s="6" t="s">
        <v>62</v>
      </c>
      <c r="P238" s="6" t="s">
        <v>52</v>
      </c>
      <c r="Q238" s="5"/>
      <c r="R238" s="5"/>
      <c r="S238" s="5"/>
      <c r="T238" s="5"/>
      <c r="U238" s="5"/>
      <c r="V238" s="5"/>
      <c r="W238" s="137" t="s">
        <v>28</v>
      </c>
      <c r="X238" s="5"/>
      <c r="Y238" s="5"/>
      <c r="Z238" s="137" t="s">
        <v>28</v>
      </c>
      <c r="AA238" s="8" t="s">
        <v>33</v>
      </c>
      <c r="AB238" s="7" t="s">
        <v>34</v>
      </c>
      <c r="AC238" s="8" t="s">
        <v>33</v>
      </c>
      <c r="AD238" s="8" t="s">
        <v>33</v>
      </c>
      <c r="AE238" s="8" t="s">
        <v>33</v>
      </c>
      <c r="AF238" s="8" t="s">
        <v>33</v>
      </c>
      <c r="AG238" s="8" t="s">
        <v>33</v>
      </c>
      <c r="AH238" s="8" t="s">
        <v>33</v>
      </c>
      <c r="AI238" s="8" t="s">
        <v>33</v>
      </c>
      <c r="AJ238" s="8" t="s">
        <v>33</v>
      </c>
      <c r="AK238" s="8" t="s">
        <v>33</v>
      </c>
      <c r="AL238" s="8" t="s">
        <v>33</v>
      </c>
      <c r="AM238" s="8" t="s">
        <v>33</v>
      </c>
      <c r="AN238" s="8" t="s">
        <v>33</v>
      </c>
      <c r="AO238" s="8" t="s">
        <v>33</v>
      </c>
      <c r="AP238" s="8" t="s">
        <v>33</v>
      </c>
      <c r="AQ238" s="8" t="s">
        <v>33</v>
      </c>
      <c r="AR238" s="7" t="s">
        <v>34</v>
      </c>
      <c r="AT238" s="101" t="s">
        <v>8</v>
      </c>
      <c r="AU238" s="102" t="s">
        <v>111</v>
      </c>
      <c r="AV238" s="103" t="s">
        <v>112</v>
      </c>
      <c r="AW238" s="104" t="s">
        <v>113</v>
      </c>
      <c r="AX238" s="103" t="s">
        <v>114</v>
      </c>
      <c r="AZ238" s="199" t="s">
        <v>35</v>
      </c>
    </row>
    <row r="239" spans="1:52" ht="13" thickTop="1" x14ac:dyDescent="0.25">
      <c r="A239" s="70" t="s">
        <v>36</v>
      </c>
      <c r="B239" s="62">
        <v>241295</v>
      </c>
      <c r="C239" s="62">
        <v>7784</v>
      </c>
      <c r="D239" s="63">
        <v>357</v>
      </c>
      <c r="E239" s="63">
        <v>8</v>
      </c>
      <c r="F239" s="158">
        <v>98</v>
      </c>
      <c r="G239" s="63">
        <v>369</v>
      </c>
      <c r="H239" s="63">
        <v>6</v>
      </c>
      <c r="I239" s="158">
        <v>98</v>
      </c>
      <c r="J239" s="63">
        <v>692</v>
      </c>
      <c r="K239" s="63">
        <v>26</v>
      </c>
      <c r="L239" s="158">
        <v>96</v>
      </c>
      <c r="M239" s="54">
        <v>231.22</v>
      </c>
      <c r="N239" s="55">
        <v>17.899999999999999</v>
      </c>
      <c r="O239" s="10">
        <v>25</v>
      </c>
      <c r="P239" s="43">
        <v>167.5</v>
      </c>
      <c r="Q239" s="93">
        <v>7.8</v>
      </c>
      <c r="R239" s="66">
        <v>7.7</v>
      </c>
      <c r="S239" s="48">
        <v>1.2350000000000001</v>
      </c>
      <c r="T239" s="48">
        <v>1.0820000000000001</v>
      </c>
      <c r="U239" s="10">
        <v>29</v>
      </c>
      <c r="V239" s="21">
        <v>2</v>
      </c>
      <c r="W239" s="63">
        <v>93</v>
      </c>
      <c r="X239" s="10">
        <v>11</v>
      </c>
      <c r="Y239" s="21">
        <v>1.2</v>
      </c>
      <c r="Z239" s="63">
        <v>89</v>
      </c>
      <c r="AA239" s="62"/>
      <c r="AB239" s="66">
        <f t="shared" ref="AB239:AB250" si="86">AA239/B239</f>
        <v>0</v>
      </c>
      <c r="AC239" s="10">
        <v>522</v>
      </c>
      <c r="AD239" s="10">
        <v>729</v>
      </c>
      <c r="AE239" s="10">
        <v>743</v>
      </c>
      <c r="AF239" s="10">
        <v>596</v>
      </c>
      <c r="AG239" s="10">
        <v>2431</v>
      </c>
      <c r="AH239" s="10">
        <v>1727</v>
      </c>
      <c r="AI239" s="10">
        <v>497</v>
      </c>
      <c r="AJ239" s="10">
        <v>1652</v>
      </c>
      <c r="AK239" s="10">
        <v>353</v>
      </c>
      <c r="AL239" s="10">
        <v>179</v>
      </c>
      <c r="AM239" s="10">
        <v>870</v>
      </c>
      <c r="AN239" s="10">
        <v>2402</v>
      </c>
      <c r="AO239" s="10">
        <v>807</v>
      </c>
      <c r="AP239" s="10">
        <v>9685</v>
      </c>
      <c r="AQ239" s="10">
        <f>SUM(AC239:AP239)</f>
        <v>23193</v>
      </c>
      <c r="AR239" s="66">
        <f t="shared" ref="AR239:AR250" si="87">AQ239/B239</f>
        <v>9.6118858658488571E-2</v>
      </c>
      <c r="AT239" s="105">
        <f>C239/$E$1</f>
        <v>0.75602175602175603</v>
      </c>
      <c r="AU239" s="106">
        <f>(C239*D239)/1000</f>
        <v>2778.8879999999999</v>
      </c>
      <c r="AV239" s="107">
        <f>(AU239)/$G$2</f>
        <v>1.1685820016820858</v>
      </c>
      <c r="AW239" s="108">
        <f>(C239*G239)/1000</f>
        <v>2872.2959999999998</v>
      </c>
      <c r="AX239" s="107">
        <f>(AW239)/$I$2</f>
        <v>1.0218057630736392</v>
      </c>
      <c r="AZ239" s="200">
        <f>(0.8*C239*G239)/60</f>
        <v>38297.280000000006</v>
      </c>
    </row>
    <row r="240" spans="1:52" x14ac:dyDescent="0.25">
      <c r="A240" s="71" t="s">
        <v>37</v>
      </c>
      <c r="B240" s="10">
        <v>181678</v>
      </c>
      <c r="C240" s="10">
        <v>6729</v>
      </c>
      <c r="D240" s="56">
        <v>361</v>
      </c>
      <c r="E240" s="56">
        <v>4</v>
      </c>
      <c r="F240" s="159">
        <v>99</v>
      </c>
      <c r="G240" s="56">
        <v>260</v>
      </c>
      <c r="H240" s="56">
        <v>3</v>
      </c>
      <c r="I240" s="159">
        <v>99</v>
      </c>
      <c r="J240" s="56">
        <v>520</v>
      </c>
      <c r="K240" s="56">
        <v>21</v>
      </c>
      <c r="L240" s="159">
        <v>96</v>
      </c>
      <c r="M240" s="57">
        <v>97.76</v>
      </c>
      <c r="N240" s="58">
        <v>18</v>
      </c>
      <c r="O240" s="10">
        <v>38</v>
      </c>
      <c r="P240" s="44">
        <v>238</v>
      </c>
      <c r="Q240" s="46">
        <v>8.1</v>
      </c>
      <c r="R240" s="46">
        <v>7.8</v>
      </c>
      <c r="S240" s="48">
        <v>0.92800000000000005</v>
      </c>
      <c r="T240" s="48">
        <v>0.85699999999999998</v>
      </c>
      <c r="U240" s="10">
        <v>23</v>
      </c>
      <c r="V240" s="21">
        <v>3.3</v>
      </c>
      <c r="W240" s="56">
        <v>85</v>
      </c>
      <c r="X240" s="10">
        <v>7</v>
      </c>
      <c r="Y240" s="21">
        <v>1.5</v>
      </c>
      <c r="Z240" s="56">
        <v>78</v>
      </c>
      <c r="AA240" s="10"/>
      <c r="AB240" s="11">
        <f t="shared" si="86"/>
        <v>0</v>
      </c>
      <c r="AC240" s="10">
        <v>255</v>
      </c>
      <c r="AD240" s="10">
        <v>688</v>
      </c>
      <c r="AE240" s="10">
        <v>558</v>
      </c>
      <c r="AF240" s="10">
        <v>524</v>
      </c>
      <c r="AG240" s="10">
        <v>1487</v>
      </c>
      <c r="AH240" s="10">
        <v>1506</v>
      </c>
      <c r="AI240" s="10">
        <v>480</v>
      </c>
      <c r="AJ240" s="10">
        <v>1304</v>
      </c>
      <c r="AK240" s="10">
        <v>376</v>
      </c>
      <c r="AL240" s="10">
        <v>184</v>
      </c>
      <c r="AM240" s="10">
        <v>1147</v>
      </c>
      <c r="AN240" s="10">
        <v>1748</v>
      </c>
      <c r="AO240" s="10">
        <v>776</v>
      </c>
      <c r="AP240" s="10">
        <v>9583</v>
      </c>
      <c r="AQ240" s="10">
        <f t="shared" ref="AQ240:AQ250" si="88">SUM(AC240:AP240)</f>
        <v>20616</v>
      </c>
      <c r="AR240" s="11">
        <f t="shared" si="87"/>
        <v>0.11347548960248352</v>
      </c>
      <c r="AT240" s="105">
        <f t="shared" ref="AT240:AT250" si="89">C240/$E$1</f>
        <v>0.6535547785547785</v>
      </c>
      <c r="AU240" s="106">
        <f t="shared" ref="AU240:AU250" si="90">(C240*D240)/1000</f>
        <v>2429.1689999999999</v>
      </c>
      <c r="AV240" s="107">
        <f t="shared" ref="AV240:AV252" si="91">(AU240)/$G$2</f>
        <v>1.0215176619007569</v>
      </c>
      <c r="AW240" s="108">
        <f t="shared" ref="AW240:AW250" si="92">(C240*G240)/1000</f>
        <v>1749.54</v>
      </c>
      <c r="AX240" s="107">
        <f t="shared" ref="AX240:AX252" si="93">(AW240)/$I$2</f>
        <v>0.62239060832443971</v>
      </c>
      <c r="AZ240" s="200">
        <f t="shared" ref="AZ240:AZ250" si="94">(0.8*C240*G240)/60</f>
        <v>23327.200000000004</v>
      </c>
    </row>
    <row r="241" spans="1:52" x14ac:dyDescent="0.25">
      <c r="A241" s="71" t="s">
        <v>38</v>
      </c>
      <c r="B241" s="10">
        <v>265429</v>
      </c>
      <c r="C241" s="10">
        <v>8562</v>
      </c>
      <c r="D241" s="56">
        <v>263</v>
      </c>
      <c r="E241" s="56">
        <v>6</v>
      </c>
      <c r="F241" s="159">
        <v>98</v>
      </c>
      <c r="G241" s="56">
        <v>272</v>
      </c>
      <c r="H241" s="56">
        <v>4</v>
      </c>
      <c r="I241" s="159">
        <v>99</v>
      </c>
      <c r="J241" s="56">
        <v>525</v>
      </c>
      <c r="K241" s="56">
        <v>22</v>
      </c>
      <c r="L241" s="159">
        <v>96</v>
      </c>
      <c r="M241" s="11">
        <v>140.63999999999999</v>
      </c>
      <c r="N241" s="59">
        <v>18.399999999999999</v>
      </c>
      <c r="O241" s="10">
        <v>55</v>
      </c>
      <c r="P241" s="44">
        <v>429</v>
      </c>
      <c r="Q241" s="46">
        <v>8</v>
      </c>
      <c r="R241" s="46">
        <v>7.6</v>
      </c>
      <c r="S241" s="48">
        <v>1.1319999999999999</v>
      </c>
      <c r="T241" s="48">
        <v>0.99299999999999999</v>
      </c>
      <c r="U241" s="10">
        <v>32</v>
      </c>
      <c r="V241" s="21">
        <v>6.9</v>
      </c>
      <c r="W241" s="56">
        <v>79</v>
      </c>
      <c r="X241" s="10">
        <v>7</v>
      </c>
      <c r="Y241" s="21">
        <v>1</v>
      </c>
      <c r="Z241" s="56">
        <v>86</v>
      </c>
      <c r="AA241" s="10"/>
      <c r="AB241" s="11">
        <f t="shared" si="86"/>
        <v>0</v>
      </c>
      <c r="AC241" s="10">
        <v>343</v>
      </c>
      <c r="AD241" s="10">
        <v>1102</v>
      </c>
      <c r="AE241" s="10">
        <v>1039</v>
      </c>
      <c r="AF241" s="10">
        <v>1133</v>
      </c>
      <c r="AG241" s="10">
        <v>3556</v>
      </c>
      <c r="AH241" s="10">
        <v>2537</v>
      </c>
      <c r="AI241" s="10">
        <v>522</v>
      </c>
      <c r="AJ241" s="10">
        <v>1040</v>
      </c>
      <c r="AK241" s="10">
        <v>275</v>
      </c>
      <c r="AL241" s="10">
        <v>298</v>
      </c>
      <c r="AM241" s="10">
        <v>1181</v>
      </c>
      <c r="AN241" s="10">
        <v>2950</v>
      </c>
      <c r="AO241" s="10">
        <v>1291</v>
      </c>
      <c r="AP241" s="10">
        <v>8212</v>
      </c>
      <c r="AQ241" s="10">
        <f t="shared" si="88"/>
        <v>25479</v>
      </c>
      <c r="AR241" s="11">
        <f t="shared" si="87"/>
        <v>9.599177181091742E-2</v>
      </c>
      <c r="AT241" s="105">
        <f t="shared" si="89"/>
        <v>0.8315850815850816</v>
      </c>
      <c r="AU241" s="106">
        <f t="shared" si="90"/>
        <v>2251.806</v>
      </c>
      <c r="AV241" s="107">
        <f t="shared" si="91"/>
        <v>0.94693271656854505</v>
      </c>
      <c r="AW241" s="108">
        <f t="shared" si="92"/>
        <v>2328.864</v>
      </c>
      <c r="AX241" s="107">
        <f t="shared" si="93"/>
        <v>0.8284823906083244</v>
      </c>
      <c r="AZ241" s="200">
        <f t="shared" si="94"/>
        <v>31051.520000000004</v>
      </c>
    </row>
    <row r="242" spans="1:52" x14ac:dyDescent="0.25">
      <c r="A242" s="71" t="s">
        <v>39</v>
      </c>
      <c r="B242" s="10">
        <v>206615</v>
      </c>
      <c r="C242" s="10">
        <v>6887</v>
      </c>
      <c r="D242" s="69">
        <v>215</v>
      </c>
      <c r="E242" s="56">
        <v>6</v>
      </c>
      <c r="F242" s="159">
        <v>97</v>
      </c>
      <c r="G242" s="56">
        <v>225</v>
      </c>
      <c r="H242" s="56">
        <v>3</v>
      </c>
      <c r="I242" s="159">
        <v>99</v>
      </c>
      <c r="J242" s="56">
        <v>424</v>
      </c>
      <c r="K242" s="56">
        <v>23</v>
      </c>
      <c r="L242" s="159">
        <v>95</v>
      </c>
      <c r="M242" s="11">
        <v>162.97999999999999</v>
      </c>
      <c r="N242" s="59">
        <v>18</v>
      </c>
      <c r="O242" s="10">
        <v>50</v>
      </c>
      <c r="P242" s="44">
        <v>433</v>
      </c>
      <c r="Q242" s="46">
        <v>8.1999999999999993</v>
      </c>
      <c r="R242" s="46">
        <v>7.7</v>
      </c>
      <c r="S242" s="48">
        <v>1.1839999999999999</v>
      </c>
      <c r="T242" s="48">
        <v>0.998</v>
      </c>
      <c r="U242" s="10">
        <v>27</v>
      </c>
      <c r="V242" s="21">
        <v>5.3</v>
      </c>
      <c r="W242" s="56">
        <v>80</v>
      </c>
      <c r="X242" s="10">
        <v>9</v>
      </c>
      <c r="Y242" s="21">
        <v>1.5</v>
      </c>
      <c r="Z242" s="56">
        <v>83</v>
      </c>
      <c r="AA242" s="10"/>
      <c r="AB242" s="11">
        <f t="shared" si="86"/>
        <v>0</v>
      </c>
      <c r="AC242" s="10">
        <v>287</v>
      </c>
      <c r="AD242" s="10">
        <v>474</v>
      </c>
      <c r="AE242" s="10">
        <v>493</v>
      </c>
      <c r="AF242" s="10">
        <v>291</v>
      </c>
      <c r="AG242" s="10">
        <v>1462</v>
      </c>
      <c r="AH242" s="10">
        <v>2155</v>
      </c>
      <c r="AI242" s="10">
        <v>384</v>
      </c>
      <c r="AJ242" s="10">
        <v>910</v>
      </c>
      <c r="AK242" s="10">
        <v>421</v>
      </c>
      <c r="AL242" s="10">
        <v>229</v>
      </c>
      <c r="AM242" s="10">
        <v>1498</v>
      </c>
      <c r="AN242" s="10">
        <v>2836</v>
      </c>
      <c r="AO242" s="10">
        <v>808</v>
      </c>
      <c r="AP242" s="10">
        <v>8947</v>
      </c>
      <c r="AQ242" s="10">
        <f t="shared" si="88"/>
        <v>21195</v>
      </c>
      <c r="AR242" s="11">
        <f t="shared" si="87"/>
        <v>0.10258209713718752</v>
      </c>
      <c r="AT242" s="105">
        <f t="shared" si="89"/>
        <v>0.66890054390054388</v>
      </c>
      <c r="AU242" s="106">
        <f t="shared" si="90"/>
        <v>1480.7049999999999</v>
      </c>
      <c r="AV242" s="107">
        <f t="shared" si="91"/>
        <v>0.62266820857863747</v>
      </c>
      <c r="AW242" s="108">
        <f t="shared" si="92"/>
        <v>1549.575</v>
      </c>
      <c r="AX242" s="107">
        <f t="shared" si="93"/>
        <v>0.55125400213447173</v>
      </c>
      <c r="AZ242" s="200">
        <f t="shared" si="94"/>
        <v>20661</v>
      </c>
    </row>
    <row r="243" spans="1:52" x14ac:dyDescent="0.25">
      <c r="A243" s="71" t="s">
        <v>40</v>
      </c>
      <c r="B243" s="10">
        <v>185362</v>
      </c>
      <c r="C243" s="10">
        <v>5979</v>
      </c>
      <c r="D243" s="56">
        <v>309</v>
      </c>
      <c r="E243" s="56">
        <v>5</v>
      </c>
      <c r="F243" s="159">
        <v>98</v>
      </c>
      <c r="G243" s="56">
        <v>330</v>
      </c>
      <c r="H243" s="56">
        <v>4</v>
      </c>
      <c r="I243" s="159">
        <v>99</v>
      </c>
      <c r="J243" s="56">
        <v>646</v>
      </c>
      <c r="K243" s="56">
        <v>21</v>
      </c>
      <c r="L243" s="159">
        <v>97</v>
      </c>
      <c r="M243" s="11">
        <v>157.41999999999999</v>
      </c>
      <c r="N243" s="59">
        <v>17.8</v>
      </c>
      <c r="O243" s="10">
        <v>39</v>
      </c>
      <c r="P243" s="44">
        <v>274.5</v>
      </c>
      <c r="Q243" s="46">
        <v>7.9</v>
      </c>
      <c r="R243" s="46">
        <v>7.6</v>
      </c>
      <c r="S243" s="48">
        <v>1.343</v>
      </c>
      <c r="T243" s="44">
        <v>1.093</v>
      </c>
      <c r="U243" s="10">
        <v>39</v>
      </c>
      <c r="V243" s="21">
        <v>4.2</v>
      </c>
      <c r="W243" s="56">
        <v>89</v>
      </c>
      <c r="X243" s="10">
        <v>12</v>
      </c>
      <c r="Y243" s="21">
        <v>1.7</v>
      </c>
      <c r="Z243" s="56">
        <v>86</v>
      </c>
      <c r="AA243" s="10">
        <v>103311</v>
      </c>
      <c r="AB243" s="11">
        <f t="shared" si="86"/>
        <v>0.5573472448506166</v>
      </c>
      <c r="AC243" s="10">
        <v>178</v>
      </c>
      <c r="AD243" s="10">
        <v>567</v>
      </c>
      <c r="AE243" s="10">
        <v>382</v>
      </c>
      <c r="AF243" s="10">
        <v>540</v>
      </c>
      <c r="AG243" s="10">
        <v>1238</v>
      </c>
      <c r="AH243" s="10">
        <v>1749</v>
      </c>
      <c r="AI243" s="10">
        <v>286</v>
      </c>
      <c r="AJ243" s="10">
        <v>940</v>
      </c>
      <c r="AK243" s="10">
        <v>271</v>
      </c>
      <c r="AL243" s="10">
        <v>174</v>
      </c>
      <c r="AM243" s="10">
        <v>1256</v>
      </c>
      <c r="AN243" s="10">
        <v>3404</v>
      </c>
      <c r="AO243" s="10">
        <v>853</v>
      </c>
      <c r="AP243" s="10">
        <v>7885</v>
      </c>
      <c r="AQ243" s="10">
        <f t="shared" si="88"/>
        <v>19723</v>
      </c>
      <c r="AR243" s="11">
        <f t="shared" si="87"/>
        <v>0.10640260679103591</v>
      </c>
      <c r="AT243" s="105">
        <f t="shared" si="89"/>
        <v>0.58071095571095566</v>
      </c>
      <c r="AU243" s="106">
        <f t="shared" si="90"/>
        <v>1847.511</v>
      </c>
      <c r="AV243" s="107">
        <f t="shared" si="91"/>
        <v>0.77691799831791419</v>
      </c>
      <c r="AW243" s="108">
        <f t="shared" si="92"/>
        <v>1973.07</v>
      </c>
      <c r="AX243" s="107">
        <f t="shared" si="93"/>
        <v>0.70191035218783349</v>
      </c>
      <c r="AZ243" s="200">
        <f t="shared" si="94"/>
        <v>26307.599999999999</v>
      </c>
    </row>
    <row r="244" spans="1:52" x14ac:dyDescent="0.25">
      <c r="A244" s="71" t="s">
        <v>41</v>
      </c>
      <c r="B244" s="10">
        <v>211870</v>
      </c>
      <c r="C244" s="10">
        <v>7062</v>
      </c>
      <c r="D244" s="56">
        <v>236</v>
      </c>
      <c r="E244" s="56">
        <v>5</v>
      </c>
      <c r="F244" s="159">
        <v>98</v>
      </c>
      <c r="G244" s="56">
        <v>302</v>
      </c>
      <c r="H244" s="56">
        <v>4</v>
      </c>
      <c r="I244" s="159">
        <v>99</v>
      </c>
      <c r="J244" s="56">
        <v>497</v>
      </c>
      <c r="K244" s="56">
        <v>17</v>
      </c>
      <c r="L244" s="159">
        <v>97</v>
      </c>
      <c r="M244" s="11">
        <v>105.56</v>
      </c>
      <c r="N244" s="59">
        <v>17.7</v>
      </c>
      <c r="O244" s="10">
        <v>27</v>
      </c>
      <c r="P244" s="44">
        <v>180</v>
      </c>
      <c r="Q244" s="46">
        <v>7.7</v>
      </c>
      <c r="R244" s="46">
        <v>7.5</v>
      </c>
      <c r="S244" s="48">
        <v>1.202</v>
      </c>
      <c r="T244" s="48">
        <v>1.008</v>
      </c>
      <c r="U244" s="10">
        <v>28</v>
      </c>
      <c r="V244" s="21">
        <v>1.2</v>
      </c>
      <c r="W244" s="56">
        <v>96</v>
      </c>
      <c r="X244" s="10">
        <v>8</v>
      </c>
      <c r="Y244" s="21">
        <v>1.7</v>
      </c>
      <c r="Z244" s="56">
        <v>78</v>
      </c>
      <c r="AA244" s="10">
        <v>92717</v>
      </c>
      <c r="AB244" s="11">
        <f t="shared" si="86"/>
        <v>0.43761268702506256</v>
      </c>
      <c r="AC244" s="10">
        <v>275</v>
      </c>
      <c r="AD244" s="10">
        <v>398</v>
      </c>
      <c r="AE244" s="10">
        <v>366</v>
      </c>
      <c r="AF244" s="10">
        <v>726</v>
      </c>
      <c r="AG244" s="10">
        <v>1613</v>
      </c>
      <c r="AH244" s="10">
        <v>1599</v>
      </c>
      <c r="AI244" s="10">
        <v>310</v>
      </c>
      <c r="AJ244" s="10">
        <v>1112</v>
      </c>
      <c r="AK244" s="10">
        <v>427</v>
      </c>
      <c r="AL244" s="10">
        <v>187</v>
      </c>
      <c r="AM244" s="10">
        <v>1402</v>
      </c>
      <c r="AN244" s="10">
        <v>3084</v>
      </c>
      <c r="AO244" s="10">
        <v>952</v>
      </c>
      <c r="AP244" s="10">
        <v>8367</v>
      </c>
      <c r="AQ244" s="10">
        <f t="shared" si="88"/>
        <v>20818</v>
      </c>
      <c r="AR244" s="11">
        <f t="shared" si="87"/>
        <v>9.8258365979138146E-2</v>
      </c>
      <c r="AT244" s="105">
        <f t="shared" si="89"/>
        <v>0.6858974358974359</v>
      </c>
      <c r="AU244" s="106">
        <f t="shared" si="90"/>
        <v>1666.6320000000001</v>
      </c>
      <c r="AV244" s="107">
        <f t="shared" si="91"/>
        <v>0.70085449957947854</v>
      </c>
      <c r="AW244" s="108">
        <f t="shared" si="92"/>
        <v>2132.7240000000002</v>
      </c>
      <c r="AX244" s="107">
        <f t="shared" si="93"/>
        <v>0.75870651013874069</v>
      </c>
      <c r="AZ244" s="200">
        <f t="shared" si="94"/>
        <v>28436.320000000003</v>
      </c>
    </row>
    <row r="245" spans="1:52" x14ac:dyDescent="0.25">
      <c r="A245" s="71" t="s">
        <v>42</v>
      </c>
      <c r="B245" s="10">
        <v>201834</v>
      </c>
      <c r="C245" s="10">
        <v>6511</v>
      </c>
      <c r="D245" s="56">
        <v>405</v>
      </c>
      <c r="E245" s="56">
        <v>7</v>
      </c>
      <c r="F245" s="159">
        <v>98</v>
      </c>
      <c r="G245" s="56">
        <v>370</v>
      </c>
      <c r="H245" s="56">
        <v>5</v>
      </c>
      <c r="I245" s="159">
        <v>99</v>
      </c>
      <c r="J245" s="56">
        <v>648</v>
      </c>
      <c r="K245" s="56">
        <v>17</v>
      </c>
      <c r="L245" s="159">
        <v>97</v>
      </c>
      <c r="M245" s="11">
        <v>155.82</v>
      </c>
      <c r="N245" s="59">
        <v>18.2</v>
      </c>
      <c r="O245" s="10">
        <v>33</v>
      </c>
      <c r="P245" s="44">
        <v>278.5</v>
      </c>
      <c r="Q245" s="46">
        <v>7.6</v>
      </c>
      <c r="R245" s="46">
        <v>7.6</v>
      </c>
      <c r="S245" s="48">
        <v>1.4059999999999999</v>
      </c>
      <c r="T245" s="48">
        <v>1.2070000000000001</v>
      </c>
      <c r="U245" s="10">
        <v>32</v>
      </c>
      <c r="V245" s="21">
        <v>1.2</v>
      </c>
      <c r="W245" s="56">
        <v>96</v>
      </c>
      <c r="X245" s="10">
        <v>10</v>
      </c>
      <c r="Y245" s="21">
        <v>1.7</v>
      </c>
      <c r="Z245" s="56">
        <v>83</v>
      </c>
      <c r="AA245" s="10">
        <v>93084</v>
      </c>
      <c r="AB245" s="11">
        <f t="shared" si="86"/>
        <v>0.46119087963375843</v>
      </c>
      <c r="AC245" s="10">
        <v>185</v>
      </c>
      <c r="AD245" s="10">
        <v>664</v>
      </c>
      <c r="AE245" s="10">
        <v>567</v>
      </c>
      <c r="AF245" s="10">
        <v>452</v>
      </c>
      <c r="AG245" s="10">
        <v>1341</v>
      </c>
      <c r="AH245" s="10">
        <v>1791</v>
      </c>
      <c r="AI245" s="10">
        <v>253</v>
      </c>
      <c r="AJ245" s="10">
        <v>818</v>
      </c>
      <c r="AK245" s="10">
        <v>270</v>
      </c>
      <c r="AL245" s="10">
        <v>156</v>
      </c>
      <c r="AM245" s="10">
        <v>1450</v>
      </c>
      <c r="AN245" s="10">
        <v>2989</v>
      </c>
      <c r="AO245" s="10">
        <v>1005</v>
      </c>
      <c r="AP245" s="10">
        <v>8583</v>
      </c>
      <c r="AQ245" s="10">
        <f t="shared" si="88"/>
        <v>20524</v>
      </c>
      <c r="AR245" s="11">
        <f t="shared" si="87"/>
        <v>0.10168752539215395</v>
      </c>
      <c r="AT245" s="105">
        <f t="shared" si="89"/>
        <v>0.63238150738150734</v>
      </c>
      <c r="AU245" s="106">
        <f t="shared" si="90"/>
        <v>2636.9549999999999</v>
      </c>
      <c r="AV245" s="107">
        <f t="shared" si="91"/>
        <v>1.1088961312026913</v>
      </c>
      <c r="AW245" s="108">
        <f t="shared" si="92"/>
        <v>2409.0700000000002</v>
      </c>
      <c r="AX245" s="107">
        <f t="shared" si="93"/>
        <v>0.85701529704731416</v>
      </c>
      <c r="AZ245" s="200">
        <f t="shared" si="94"/>
        <v>32120.933333333334</v>
      </c>
    </row>
    <row r="246" spans="1:52" x14ac:dyDescent="0.25">
      <c r="A246" s="71" t="s">
        <v>43</v>
      </c>
      <c r="B246" s="10">
        <v>186100</v>
      </c>
      <c r="C246" s="10">
        <v>6003</v>
      </c>
      <c r="D246" s="56">
        <v>189</v>
      </c>
      <c r="E246" s="56">
        <v>7</v>
      </c>
      <c r="F246" s="159">
        <v>96</v>
      </c>
      <c r="G246" s="56">
        <v>224</v>
      </c>
      <c r="H246" s="56">
        <v>5</v>
      </c>
      <c r="I246" s="159">
        <v>98</v>
      </c>
      <c r="J246" s="56">
        <v>408</v>
      </c>
      <c r="K246" s="56">
        <v>33</v>
      </c>
      <c r="L246" s="159">
        <v>92</v>
      </c>
      <c r="M246" s="11">
        <v>204.82</v>
      </c>
      <c r="N246" s="59">
        <v>18.3</v>
      </c>
      <c r="O246" s="10">
        <v>23</v>
      </c>
      <c r="P246" s="44">
        <v>163</v>
      </c>
      <c r="Q246" s="46">
        <v>7.5</v>
      </c>
      <c r="R246" s="46">
        <v>7.5</v>
      </c>
      <c r="S246" s="48">
        <v>1.4450000000000001</v>
      </c>
      <c r="T246" s="48">
        <v>1.321</v>
      </c>
      <c r="U246" s="10">
        <v>32</v>
      </c>
      <c r="V246" s="21">
        <v>1.5</v>
      </c>
      <c r="W246" s="56">
        <v>95</v>
      </c>
      <c r="X246" s="10">
        <v>8</v>
      </c>
      <c r="Y246" s="21">
        <v>1.9</v>
      </c>
      <c r="Z246" s="56">
        <v>76</v>
      </c>
      <c r="AA246" s="10">
        <v>80016</v>
      </c>
      <c r="AB246" s="11">
        <f t="shared" si="86"/>
        <v>0.42996238581407847</v>
      </c>
      <c r="AC246" s="10">
        <v>206</v>
      </c>
      <c r="AD246" s="10">
        <v>661</v>
      </c>
      <c r="AE246" s="10">
        <v>799</v>
      </c>
      <c r="AF246" s="10">
        <v>437</v>
      </c>
      <c r="AG246" s="10">
        <v>1648</v>
      </c>
      <c r="AH246" s="10">
        <v>1653</v>
      </c>
      <c r="AI246" s="10">
        <v>330</v>
      </c>
      <c r="AJ246" s="10">
        <v>881</v>
      </c>
      <c r="AK246" s="10">
        <v>263</v>
      </c>
      <c r="AL246" s="10">
        <v>97</v>
      </c>
      <c r="AM246" s="10">
        <v>1375</v>
      </c>
      <c r="AN246" s="10">
        <v>2757</v>
      </c>
      <c r="AO246" s="10">
        <v>874</v>
      </c>
      <c r="AP246" s="10">
        <v>7428</v>
      </c>
      <c r="AQ246" s="10">
        <f t="shared" si="88"/>
        <v>19409</v>
      </c>
      <c r="AR246" s="11">
        <f t="shared" si="87"/>
        <v>0.10429339065018807</v>
      </c>
      <c r="AT246" s="105">
        <f t="shared" si="89"/>
        <v>0.58304195804195802</v>
      </c>
      <c r="AU246" s="106">
        <f t="shared" si="90"/>
        <v>1134.567</v>
      </c>
      <c r="AV246" s="107">
        <f t="shared" si="91"/>
        <v>0.47710975609756096</v>
      </c>
      <c r="AW246" s="108">
        <f t="shared" si="92"/>
        <v>1344.672</v>
      </c>
      <c r="AX246" s="107">
        <f t="shared" si="93"/>
        <v>0.47836072572038424</v>
      </c>
      <c r="AZ246" s="200">
        <f t="shared" si="94"/>
        <v>17928.960000000003</v>
      </c>
    </row>
    <row r="247" spans="1:52" x14ac:dyDescent="0.25">
      <c r="A247" s="71" t="s">
        <v>44</v>
      </c>
      <c r="B247" s="67">
        <v>190660</v>
      </c>
      <c r="C247" s="67">
        <v>6355</v>
      </c>
      <c r="D247" s="56">
        <v>241</v>
      </c>
      <c r="E247" s="56">
        <v>5</v>
      </c>
      <c r="F247" s="159">
        <v>98</v>
      </c>
      <c r="G247" s="56">
        <v>274</v>
      </c>
      <c r="H247" s="56">
        <v>5</v>
      </c>
      <c r="I247" s="159">
        <v>98</v>
      </c>
      <c r="J247" s="56">
        <v>475</v>
      </c>
      <c r="K247" s="56">
        <v>23</v>
      </c>
      <c r="L247" s="159">
        <v>95</v>
      </c>
      <c r="M247" s="11">
        <v>179.48</v>
      </c>
      <c r="N247" s="59">
        <v>18.600000000000001</v>
      </c>
      <c r="O247" s="10">
        <v>42</v>
      </c>
      <c r="P247" s="44">
        <v>306</v>
      </c>
      <c r="Q247" s="46">
        <v>7.6</v>
      </c>
      <c r="R247" s="46">
        <v>7.4</v>
      </c>
      <c r="S247" s="48">
        <v>1.7609999999999999</v>
      </c>
      <c r="T247" s="48">
        <v>1.542</v>
      </c>
      <c r="U247" s="10">
        <v>37</v>
      </c>
      <c r="V247" s="21">
        <v>4</v>
      </c>
      <c r="W247" s="56">
        <v>89</v>
      </c>
      <c r="X247" s="10">
        <v>8</v>
      </c>
      <c r="Y247" s="21">
        <v>1.3</v>
      </c>
      <c r="Z247" s="56">
        <v>84</v>
      </c>
      <c r="AA247" s="10">
        <v>79420</v>
      </c>
      <c r="AB247" s="11">
        <f t="shared" si="86"/>
        <v>0.41655302632959196</v>
      </c>
      <c r="AC247" s="10">
        <v>197</v>
      </c>
      <c r="AD247" s="10">
        <v>733</v>
      </c>
      <c r="AE247" s="10">
        <v>795</v>
      </c>
      <c r="AF247" s="10">
        <v>423</v>
      </c>
      <c r="AG247" s="10">
        <v>1611</v>
      </c>
      <c r="AH247" s="10">
        <v>1865</v>
      </c>
      <c r="AI247" s="10">
        <v>291</v>
      </c>
      <c r="AJ247" s="10">
        <v>1070</v>
      </c>
      <c r="AK247" s="10">
        <v>308</v>
      </c>
      <c r="AL247" s="10">
        <v>124</v>
      </c>
      <c r="AM247" s="10">
        <v>1947</v>
      </c>
      <c r="AN247" s="10">
        <v>2810</v>
      </c>
      <c r="AO247" s="10">
        <v>733</v>
      </c>
      <c r="AP247" s="10">
        <v>7387</v>
      </c>
      <c r="AQ247" s="10">
        <f t="shared" si="88"/>
        <v>20294</v>
      </c>
      <c r="AR247" s="11">
        <f t="shared" si="87"/>
        <v>0.10644078464281968</v>
      </c>
      <c r="AT247" s="105">
        <f t="shared" si="89"/>
        <v>0.6172299922299922</v>
      </c>
      <c r="AU247" s="106">
        <f t="shared" si="90"/>
        <v>1531.5550000000001</v>
      </c>
      <c r="AV247" s="107">
        <f t="shared" si="91"/>
        <v>0.6440517241379311</v>
      </c>
      <c r="AW247" s="108">
        <f t="shared" si="92"/>
        <v>1741.27</v>
      </c>
      <c r="AX247" s="107">
        <f t="shared" si="93"/>
        <v>0.6194485948061188</v>
      </c>
      <c r="AZ247" s="200">
        <f t="shared" si="94"/>
        <v>23216.933333333334</v>
      </c>
    </row>
    <row r="248" spans="1:52" x14ac:dyDescent="0.25">
      <c r="A248" s="71" t="s">
        <v>45</v>
      </c>
      <c r="B248" s="10">
        <v>193346</v>
      </c>
      <c r="C248" s="67">
        <v>6237</v>
      </c>
      <c r="D248" s="56">
        <v>301</v>
      </c>
      <c r="E248" s="56">
        <v>5</v>
      </c>
      <c r="F248" s="159">
        <v>98</v>
      </c>
      <c r="G248" s="56">
        <v>293</v>
      </c>
      <c r="H248" s="56">
        <v>5</v>
      </c>
      <c r="I248" s="159">
        <v>98</v>
      </c>
      <c r="J248" s="56">
        <v>582</v>
      </c>
      <c r="K248" s="56">
        <v>20</v>
      </c>
      <c r="L248" s="159">
        <v>97</v>
      </c>
      <c r="M248" s="11">
        <v>137.94</v>
      </c>
      <c r="N248" s="59">
        <v>18.5</v>
      </c>
      <c r="O248" s="10">
        <v>53</v>
      </c>
      <c r="P248" s="44">
        <v>447.5</v>
      </c>
      <c r="Q248" s="46">
        <v>7.8</v>
      </c>
      <c r="R248" s="46">
        <v>7.5</v>
      </c>
      <c r="S248" s="48">
        <v>1.891</v>
      </c>
      <c r="T248" s="48">
        <v>1.5649999999999999</v>
      </c>
      <c r="U248" s="10">
        <v>42</v>
      </c>
      <c r="V248" s="21">
        <v>1.5</v>
      </c>
      <c r="W248" s="56">
        <v>96</v>
      </c>
      <c r="X248" s="10">
        <v>10</v>
      </c>
      <c r="Y248" s="21">
        <v>1.4</v>
      </c>
      <c r="Z248" s="56">
        <v>86</v>
      </c>
      <c r="AA248" s="10">
        <v>91512</v>
      </c>
      <c r="AB248" s="11">
        <f t="shared" si="86"/>
        <v>0.47330692127067536</v>
      </c>
      <c r="AC248" s="10">
        <v>193</v>
      </c>
      <c r="AD248" s="10">
        <v>678</v>
      </c>
      <c r="AE248" s="10">
        <v>870</v>
      </c>
      <c r="AF248" s="10">
        <v>480</v>
      </c>
      <c r="AG248" s="10">
        <v>1817</v>
      </c>
      <c r="AH248" s="10">
        <v>2072</v>
      </c>
      <c r="AI248" s="10">
        <v>299</v>
      </c>
      <c r="AJ248" s="10">
        <v>1077</v>
      </c>
      <c r="AK248" s="10">
        <v>328</v>
      </c>
      <c r="AL248" s="10">
        <v>155</v>
      </c>
      <c r="AM248" s="10">
        <v>1782</v>
      </c>
      <c r="AN248" s="10">
        <v>2976</v>
      </c>
      <c r="AO248" s="10">
        <v>854</v>
      </c>
      <c r="AP248" s="10">
        <v>8005</v>
      </c>
      <c r="AQ248" s="10">
        <f t="shared" si="88"/>
        <v>21586</v>
      </c>
      <c r="AR248" s="11">
        <f t="shared" si="87"/>
        <v>0.1116444095042049</v>
      </c>
      <c r="AT248" s="105">
        <f t="shared" si="89"/>
        <v>0.60576923076923073</v>
      </c>
      <c r="AU248" s="106">
        <f t="shared" si="90"/>
        <v>1877.337</v>
      </c>
      <c r="AV248" s="107">
        <f t="shared" si="91"/>
        <v>0.78946047098402017</v>
      </c>
      <c r="AW248" s="108">
        <f t="shared" si="92"/>
        <v>1827.441</v>
      </c>
      <c r="AX248" s="107">
        <f t="shared" si="93"/>
        <v>0.65010352187833509</v>
      </c>
      <c r="AZ248" s="200">
        <f t="shared" si="94"/>
        <v>24365.88</v>
      </c>
    </row>
    <row r="249" spans="1:52" x14ac:dyDescent="0.25">
      <c r="A249" s="71" t="s">
        <v>46</v>
      </c>
      <c r="B249" s="10">
        <v>200816</v>
      </c>
      <c r="C249" s="67">
        <v>6694</v>
      </c>
      <c r="D249" s="56">
        <v>198</v>
      </c>
      <c r="E249" s="56">
        <v>8</v>
      </c>
      <c r="F249" s="159">
        <v>96</v>
      </c>
      <c r="G249" s="56">
        <v>279</v>
      </c>
      <c r="H249" s="56">
        <v>5</v>
      </c>
      <c r="I249" s="159">
        <v>98</v>
      </c>
      <c r="J249" s="56">
        <v>571</v>
      </c>
      <c r="K249" s="56">
        <v>27</v>
      </c>
      <c r="L249" s="159">
        <v>95</v>
      </c>
      <c r="M249" s="11">
        <v>204.76</v>
      </c>
      <c r="N249" s="59">
        <v>17.600000000000001</v>
      </c>
      <c r="O249" s="10">
        <v>24</v>
      </c>
      <c r="P249" s="44">
        <v>153</v>
      </c>
      <c r="Q249" s="46">
        <v>7.8</v>
      </c>
      <c r="R249" s="46">
        <v>7.7</v>
      </c>
      <c r="S249" s="48">
        <v>1.5640000000000001</v>
      </c>
      <c r="T249" s="48">
        <v>1.2669999999999999</v>
      </c>
      <c r="U249" s="10">
        <v>38</v>
      </c>
      <c r="V249" s="21">
        <v>4.3</v>
      </c>
      <c r="W249" s="56">
        <v>89</v>
      </c>
      <c r="X249" s="10">
        <v>9</v>
      </c>
      <c r="Y249" s="21">
        <v>1.7</v>
      </c>
      <c r="Z249" s="56">
        <v>80</v>
      </c>
      <c r="AA249" s="10">
        <v>80150</v>
      </c>
      <c r="AB249" s="11">
        <f t="shared" si="86"/>
        <v>0.39912158393753489</v>
      </c>
      <c r="AC249" s="10">
        <v>305</v>
      </c>
      <c r="AD249" s="10">
        <v>637</v>
      </c>
      <c r="AE249" s="10">
        <v>742</v>
      </c>
      <c r="AF249" s="10">
        <v>520</v>
      </c>
      <c r="AG249" s="10">
        <v>1617</v>
      </c>
      <c r="AH249" s="10">
        <v>1887</v>
      </c>
      <c r="AI249" s="10">
        <v>419</v>
      </c>
      <c r="AJ249" s="10">
        <v>1121</v>
      </c>
      <c r="AK249" s="10">
        <v>296</v>
      </c>
      <c r="AL249" s="10">
        <v>252</v>
      </c>
      <c r="AM249" s="10">
        <v>1567</v>
      </c>
      <c r="AN249" s="10">
        <v>2817</v>
      </c>
      <c r="AO249" s="10">
        <v>906</v>
      </c>
      <c r="AP249" s="10">
        <v>8388</v>
      </c>
      <c r="AQ249" s="10">
        <f t="shared" si="88"/>
        <v>21474</v>
      </c>
      <c r="AR249" s="11">
        <f t="shared" si="87"/>
        <v>0.10693371046131782</v>
      </c>
      <c r="AT249" s="105">
        <f t="shared" si="89"/>
        <v>0.65015540015540019</v>
      </c>
      <c r="AU249" s="106">
        <f t="shared" si="90"/>
        <v>1325.412</v>
      </c>
      <c r="AV249" s="107">
        <f t="shared" si="91"/>
        <v>0.5573641715727502</v>
      </c>
      <c r="AW249" s="108">
        <f t="shared" si="92"/>
        <v>1867.626</v>
      </c>
      <c r="AX249" s="107">
        <f t="shared" si="93"/>
        <v>0.66439914621131269</v>
      </c>
      <c r="AZ249" s="200">
        <f t="shared" si="94"/>
        <v>24901.680000000004</v>
      </c>
    </row>
    <row r="250" spans="1:52" ht="13" thickBot="1" x14ac:dyDescent="0.3">
      <c r="A250" s="72" t="s">
        <v>47</v>
      </c>
      <c r="B250" s="65">
        <v>191606</v>
      </c>
      <c r="C250" s="65">
        <v>6181</v>
      </c>
      <c r="D250" s="64">
        <v>279</v>
      </c>
      <c r="E250" s="64">
        <v>7</v>
      </c>
      <c r="F250" s="160">
        <v>97</v>
      </c>
      <c r="G250" s="64">
        <v>390</v>
      </c>
      <c r="H250" s="64">
        <v>4</v>
      </c>
      <c r="I250" s="160">
        <v>99</v>
      </c>
      <c r="J250" s="64">
        <v>738</v>
      </c>
      <c r="K250" s="64">
        <v>23</v>
      </c>
      <c r="L250" s="160">
        <v>97</v>
      </c>
      <c r="M250" s="60">
        <v>96.73</v>
      </c>
      <c r="N250" s="61">
        <v>18.3</v>
      </c>
      <c r="O250" s="10">
        <v>43</v>
      </c>
      <c r="P250" s="45">
        <v>331</v>
      </c>
      <c r="Q250" s="46">
        <v>8.1</v>
      </c>
      <c r="R250" s="46">
        <v>7.7</v>
      </c>
      <c r="S250" s="48">
        <v>1.8049999999999999</v>
      </c>
      <c r="T250" s="48">
        <v>1.5640000000000001</v>
      </c>
      <c r="U250" s="10">
        <v>47</v>
      </c>
      <c r="V250" s="21">
        <v>2.2000000000000002</v>
      </c>
      <c r="W250" s="64">
        <v>95</v>
      </c>
      <c r="X250" s="10">
        <v>10</v>
      </c>
      <c r="Y250" s="21">
        <v>1.4</v>
      </c>
      <c r="Z250" s="64">
        <v>86</v>
      </c>
      <c r="AA250" s="65">
        <v>94003</v>
      </c>
      <c r="AB250" s="11">
        <f t="shared" si="86"/>
        <v>0.49060572215901382</v>
      </c>
      <c r="AC250" s="10">
        <v>206</v>
      </c>
      <c r="AD250" s="10">
        <v>612</v>
      </c>
      <c r="AE250" s="10">
        <v>737</v>
      </c>
      <c r="AF250" s="10">
        <v>324</v>
      </c>
      <c r="AG250" s="10">
        <v>1610</v>
      </c>
      <c r="AH250" s="10">
        <v>2122</v>
      </c>
      <c r="AI250" s="10">
        <v>331</v>
      </c>
      <c r="AJ250" s="10">
        <v>1005</v>
      </c>
      <c r="AK250" s="10">
        <v>244</v>
      </c>
      <c r="AL250" s="10">
        <v>163</v>
      </c>
      <c r="AM250" s="10">
        <v>1432</v>
      </c>
      <c r="AN250" s="10">
        <v>2556</v>
      </c>
      <c r="AO250" s="10">
        <v>1316</v>
      </c>
      <c r="AP250" s="10">
        <v>8326</v>
      </c>
      <c r="AQ250" s="10">
        <f t="shared" si="88"/>
        <v>20984</v>
      </c>
      <c r="AR250" s="68">
        <f t="shared" si="87"/>
        <v>0.10951640345291901</v>
      </c>
      <c r="AT250" s="105">
        <f t="shared" si="89"/>
        <v>0.60033022533022529</v>
      </c>
      <c r="AU250" s="106">
        <f t="shared" si="90"/>
        <v>1724.499</v>
      </c>
      <c r="AV250" s="107">
        <f t="shared" si="91"/>
        <v>0.72518881412952063</v>
      </c>
      <c r="AW250" s="108">
        <f t="shared" si="92"/>
        <v>2410.59</v>
      </c>
      <c r="AX250" s="107">
        <f t="shared" si="93"/>
        <v>0.85755602988260415</v>
      </c>
      <c r="AZ250" s="200">
        <f t="shared" si="94"/>
        <v>32141.200000000001</v>
      </c>
    </row>
    <row r="251" spans="1:52" ht="13" thickTop="1" x14ac:dyDescent="0.25">
      <c r="A251" s="141" t="s">
        <v>125</v>
      </c>
      <c r="B251" s="142">
        <f t="shared" ref="B251:AR251" si="95">SUM(B239:B250)</f>
        <v>2456611</v>
      </c>
      <c r="C251" s="142">
        <f t="shared" si="95"/>
        <v>80984</v>
      </c>
      <c r="D251" s="135"/>
      <c r="E251" s="135"/>
      <c r="F251" s="161"/>
      <c r="G251" s="135"/>
      <c r="H251" s="135"/>
      <c r="I251" s="161"/>
      <c r="J251" s="135"/>
      <c r="K251" s="135"/>
      <c r="L251" s="161"/>
      <c r="M251" s="74">
        <f t="shared" si="95"/>
        <v>1875.1299999999999</v>
      </c>
      <c r="N251" s="75">
        <f t="shared" si="95"/>
        <v>217.3</v>
      </c>
      <c r="O251" s="74">
        <f t="shared" si="95"/>
        <v>452</v>
      </c>
      <c r="P251" s="74">
        <f t="shared" si="95"/>
        <v>3401</v>
      </c>
      <c r="Q251" s="76"/>
      <c r="R251" s="76"/>
      <c r="S251" s="77"/>
      <c r="T251" s="77"/>
      <c r="U251" s="75"/>
      <c r="V251" s="79"/>
      <c r="W251" s="138"/>
      <c r="X251" s="75"/>
      <c r="Y251" s="79"/>
      <c r="Z251" s="138"/>
      <c r="AA251" s="74">
        <f>SUM(AA239:AA250)</f>
        <v>714213</v>
      </c>
      <c r="AB251" s="75"/>
      <c r="AC251" s="142">
        <f t="shared" si="95"/>
        <v>3152</v>
      </c>
      <c r="AD251" s="142">
        <f t="shared" si="95"/>
        <v>7943</v>
      </c>
      <c r="AE251" s="142">
        <f t="shared" si="95"/>
        <v>8091</v>
      </c>
      <c r="AF251" s="142">
        <f t="shared" si="95"/>
        <v>6446</v>
      </c>
      <c r="AG251" s="142">
        <f t="shared" si="95"/>
        <v>21431</v>
      </c>
      <c r="AH251" s="142">
        <f t="shared" si="95"/>
        <v>22663</v>
      </c>
      <c r="AI251" s="142">
        <f t="shared" si="95"/>
        <v>4402</v>
      </c>
      <c r="AJ251" s="142">
        <f t="shared" si="95"/>
        <v>12930</v>
      </c>
      <c r="AK251" s="142">
        <f t="shared" si="95"/>
        <v>3832</v>
      </c>
      <c r="AL251" s="142">
        <f t="shared" si="95"/>
        <v>2198</v>
      </c>
      <c r="AM251" s="142">
        <f t="shared" si="95"/>
        <v>16907</v>
      </c>
      <c r="AN251" s="142">
        <f t="shared" si="95"/>
        <v>33329</v>
      </c>
      <c r="AO251" s="142">
        <f t="shared" si="95"/>
        <v>11175</v>
      </c>
      <c r="AP251" s="142">
        <f t="shared" si="95"/>
        <v>100796</v>
      </c>
      <c r="AQ251" s="142">
        <f t="shared" si="95"/>
        <v>255295</v>
      </c>
      <c r="AR251" s="75">
        <f t="shared" si="95"/>
        <v>1.2533454140828546</v>
      </c>
      <c r="AT251" s="109"/>
      <c r="AU251" s="110"/>
      <c r="AV251" s="111"/>
      <c r="AW251" s="112"/>
      <c r="AX251" s="111"/>
      <c r="AZ251" s="201"/>
    </row>
    <row r="252" spans="1:52" ht="13" thickBot="1" x14ac:dyDescent="0.3">
      <c r="A252" s="14" t="s">
        <v>126</v>
      </c>
      <c r="B252" s="15">
        <f>AVERAGE(B239:B250)</f>
        <v>204717.58333333334</v>
      </c>
      <c r="C252" s="15">
        <f t="shared" ref="C252:AR252" si="96">AVERAGE(C239:C250)</f>
        <v>6748.666666666667</v>
      </c>
      <c r="D252" s="140">
        <f t="shared" si="96"/>
        <v>279.5</v>
      </c>
      <c r="E252" s="140">
        <f>AVERAGE(E239:E250)</f>
        <v>6.083333333333333</v>
      </c>
      <c r="F252" s="162">
        <f>AVERAGE(F239:F250)</f>
        <v>97.583333333333329</v>
      </c>
      <c r="G252" s="140">
        <f>AVERAGE(G239:G250)</f>
        <v>299</v>
      </c>
      <c r="H252" s="140">
        <f>AVERAGE(H239:H250)</f>
        <v>4.416666666666667</v>
      </c>
      <c r="I252" s="162">
        <f>AVERAGE(I239:I250)</f>
        <v>98.583333333333329</v>
      </c>
      <c r="J252" s="140">
        <f t="shared" si="96"/>
        <v>560.5</v>
      </c>
      <c r="K252" s="140">
        <f>AVERAGE(K239:K250)</f>
        <v>22.75</v>
      </c>
      <c r="L252" s="162">
        <f>AVERAGE(L239:L250)</f>
        <v>95.833333333333329</v>
      </c>
      <c r="M252" s="15">
        <f t="shared" si="96"/>
        <v>156.26083333333332</v>
      </c>
      <c r="N252" s="140">
        <f t="shared" si="96"/>
        <v>18.108333333333334</v>
      </c>
      <c r="O252" s="15">
        <f t="shared" si="96"/>
        <v>37.666666666666664</v>
      </c>
      <c r="P252" s="15">
        <f t="shared" si="96"/>
        <v>283.41666666666669</v>
      </c>
      <c r="Q252" s="143">
        <f t="shared" si="96"/>
        <v>7.841666666666665</v>
      </c>
      <c r="R252" s="143">
        <f t="shared" si="96"/>
        <v>7.6083333333333343</v>
      </c>
      <c r="S252" s="144">
        <f t="shared" si="96"/>
        <v>1.4080000000000001</v>
      </c>
      <c r="T252" s="144">
        <f t="shared" si="96"/>
        <v>1.2080833333333332</v>
      </c>
      <c r="U252" s="140">
        <f t="shared" si="96"/>
        <v>33.833333333333336</v>
      </c>
      <c r="V252" s="145">
        <f t="shared" si="96"/>
        <v>3.1333333333333333</v>
      </c>
      <c r="W252" s="139">
        <f t="shared" si="96"/>
        <v>90.166666666666671</v>
      </c>
      <c r="X252" s="140">
        <f t="shared" si="96"/>
        <v>9.0833333333333339</v>
      </c>
      <c r="Y252" s="145">
        <f t="shared" si="96"/>
        <v>1.5</v>
      </c>
      <c r="Z252" s="139">
        <f t="shared" si="96"/>
        <v>82.916666666666671</v>
      </c>
      <c r="AA252" s="15">
        <f>AVERAGE(AA239:AA250)</f>
        <v>89276.625</v>
      </c>
      <c r="AB252" s="143">
        <f>AVERAGE(AB239:AB250)</f>
        <v>0.30547503758502764</v>
      </c>
      <c r="AC252" s="15">
        <f t="shared" si="96"/>
        <v>262.66666666666669</v>
      </c>
      <c r="AD252" s="15">
        <f t="shared" si="96"/>
        <v>661.91666666666663</v>
      </c>
      <c r="AE252" s="15">
        <f t="shared" si="96"/>
        <v>674.25</v>
      </c>
      <c r="AF252" s="15">
        <f t="shared" si="96"/>
        <v>537.16666666666663</v>
      </c>
      <c r="AG252" s="15">
        <f t="shared" si="96"/>
        <v>1785.9166666666667</v>
      </c>
      <c r="AH252" s="15">
        <f t="shared" si="96"/>
        <v>1888.5833333333333</v>
      </c>
      <c r="AI252" s="15">
        <f t="shared" si="96"/>
        <v>366.83333333333331</v>
      </c>
      <c r="AJ252" s="15">
        <f t="shared" si="96"/>
        <v>1077.5</v>
      </c>
      <c r="AK252" s="15">
        <f t="shared" si="96"/>
        <v>319.33333333333331</v>
      </c>
      <c r="AL252" s="15">
        <f t="shared" si="96"/>
        <v>183.16666666666666</v>
      </c>
      <c r="AM252" s="15">
        <f t="shared" si="96"/>
        <v>1408.9166666666667</v>
      </c>
      <c r="AN252" s="15">
        <f t="shared" si="96"/>
        <v>2777.4166666666665</v>
      </c>
      <c r="AO252" s="15">
        <f t="shared" si="96"/>
        <v>931.25</v>
      </c>
      <c r="AP252" s="15">
        <f t="shared" si="96"/>
        <v>8399.6666666666661</v>
      </c>
      <c r="AQ252" s="15">
        <f t="shared" si="96"/>
        <v>21274.583333333332</v>
      </c>
      <c r="AR252" s="143">
        <f t="shared" si="96"/>
        <v>0.10444545117357122</v>
      </c>
      <c r="AT252" s="146">
        <f t="shared" ref="AT252" si="97">C252/$E$1</f>
        <v>0.65546490546490555</v>
      </c>
      <c r="AU252" s="147">
        <f t="shared" ref="AU252" si="98">(C252*D252)/1000</f>
        <v>1886.2523333333336</v>
      </c>
      <c r="AV252" s="148">
        <f t="shared" si="91"/>
        <v>0.79320955985421937</v>
      </c>
      <c r="AW252" s="149">
        <f t="shared" ref="AW252" si="99">(C252*G252)/1000</f>
        <v>2017.8513333333335</v>
      </c>
      <c r="AX252" s="148">
        <f t="shared" si="93"/>
        <v>0.7178411004387526</v>
      </c>
      <c r="AZ252" s="202">
        <f>AVERAGE(AZ239:AZ250)</f>
        <v>26896.375555555554</v>
      </c>
    </row>
    <row r="253" spans="1:52" ht="13" thickTop="1" x14ac:dyDescent="0.25"/>
    <row r="254" spans="1:52" ht="13" thickBot="1" x14ac:dyDescent="0.3"/>
    <row r="255" spans="1:52" ht="13" thickTop="1" x14ac:dyDescent="0.25">
      <c r="A255" s="2" t="s">
        <v>7</v>
      </c>
      <c r="B255" s="3" t="s">
        <v>8</v>
      </c>
      <c r="C255" s="3" t="s">
        <v>60</v>
      </c>
      <c r="D255" s="3" t="s">
        <v>10</v>
      </c>
      <c r="E255" s="3" t="s">
        <v>11</v>
      </c>
      <c r="F255" s="156" t="s">
        <v>2</v>
      </c>
      <c r="G255" s="3" t="s">
        <v>12</v>
      </c>
      <c r="H255" s="3" t="s">
        <v>13</v>
      </c>
      <c r="I255" s="156" t="s">
        <v>14</v>
      </c>
      <c r="J255" s="3" t="s">
        <v>15</v>
      </c>
      <c r="K255" s="3" t="s">
        <v>16</v>
      </c>
      <c r="L255" s="156" t="s">
        <v>17</v>
      </c>
      <c r="M255" s="3" t="s">
        <v>18</v>
      </c>
      <c r="N255" s="4" t="s">
        <v>19</v>
      </c>
      <c r="O255" s="204" t="s">
        <v>20</v>
      </c>
      <c r="P255" s="206"/>
      <c r="Q255" s="3" t="s">
        <v>65</v>
      </c>
      <c r="R255" s="3" t="s">
        <v>66</v>
      </c>
      <c r="S255" s="3" t="s">
        <v>67</v>
      </c>
      <c r="T255" s="3" t="s">
        <v>68</v>
      </c>
      <c r="U255" s="3" t="s">
        <v>84</v>
      </c>
      <c r="V255" s="3" t="s">
        <v>85</v>
      </c>
      <c r="W255" s="136" t="s">
        <v>86</v>
      </c>
      <c r="X255" s="3" t="s">
        <v>87</v>
      </c>
      <c r="Y255" s="3" t="s">
        <v>88</v>
      </c>
      <c r="Z255" s="136" t="s">
        <v>89</v>
      </c>
      <c r="AA255" s="4" t="s">
        <v>21</v>
      </c>
      <c r="AB255" s="4" t="s">
        <v>22</v>
      </c>
      <c r="AC255" s="3" t="s">
        <v>90</v>
      </c>
      <c r="AD255" s="3" t="s">
        <v>91</v>
      </c>
      <c r="AE255" s="3" t="s">
        <v>92</v>
      </c>
      <c r="AF255" s="3" t="s">
        <v>93</v>
      </c>
      <c r="AG255" s="3" t="s">
        <v>94</v>
      </c>
      <c r="AH255" s="3" t="s">
        <v>95</v>
      </c>
      <c r="AI255" s="3" t="s">
        <v>96</v>
      </c>
      <c r="AJ255" s="3" t="s">
        <v>97</v>
      </c>
      <c r="AK255" s="3" t="s">
        <v>98</v>
      </c>
      <c r="AL255" s="3" t="s">
        <v>99</v>
      </c>
      <c r="AM255" s="3" t="s">
        <v>100</v>
      </c>
      <c r="AN255" s="3" t="s">
        <v>120</v>
      </c>
      <c r="AO255" s="3" t="s">
        <v>101</v>
      </c>
      <c r="AP255" s="3" t="s">
        <v>102</v>
      </c>
      <c r="AQ255" s="3" t="s">
        <v>103</v>
      </c>
      <c r="AR255" s="4" t="s">
        <v>22</v>
      </c>
      <c r="AT255" s="130" t="s">
        <v>107</v>
      </c>
      <c r="AU255" s="131" t="s">
        <v>108</v>
      </c>
      <c r="AV255" s="132" t="s">
        <v>109</v>
      </c>
      <c r="AW255" s="133" t="s">
        <v>107</v>
      </c>
      <c r="AX255" s="132" t="s">
        <v>107</v>
      </c>
      <c r="AZ255" s="130" t="s">
        <v>23</v>
      </c>
    </row>
    <row r="256" spans="1:52" ht="14" thickBot="1" x14ac:dyDescent="0.3">
      <c r="A256" s="5" t="s">
        <v>127</v>
      </c>
      <c r="B256" s="6" t="s">
        <v>25</v>
      </c>
      <c r="C256" s="7" t="s">
        <v>26</v>
      </c>
      <c r="D256" s="5" t="s">
        <v>27</v>
      </c>
      <c r="E256" s="5" t="s">
        <v>27</v>
      </c>
      <c r="F256" s="157" t="s">
        <v>28</v>
      </c>
      <c r="G256" s="5" t="s">
        <v>27</v>
      </c>
      <c r="H256" s="5" t="s">
        <v>27</v>
      </c>
      <c r="I256" s="157" t="s">
        <v>28</v>
      </c>
      <c r="J256" s="5" t="s">
        <v>27</v>
      </c>
      <c r="K256" s="5" t="s">
        <v>27</v>
      </c>
      <c r="L256" s="157" t="s">
        <v>28</v>
      </c>
      <c r="M256" s="6" t="s">
        <v>29</v>
      </c>
      <c r="N256" s="8" t="s">
        <v>30</v>
      </c>
      <c r="O256" s="6" t="s">
        <v>62</v>
      </c>
      <c r="P256" s="6" t="s">
        <v>52</v>
      </c>
      <c r="Q256" s="5"/>
      <c r="R256" s="5"/>
      <c r="S256" s="5"/>
      <c r="T256" s="5"/>
      <c r="U256" s="5"/>
      <c r="V256" s="5"/>
      <c r="W256" s="137" t="s">
        <v>28</v>
      </c>
      <c r="X256" s="5"/>
      <c r="Y256" s="5"/>
      <c r="Z256" s="137" t="s">
        <v>28</v>
      </c>
      <c r="AA256" s="8" t="s">
        <v>33</v>
      </c>
      <c r="AB256" s="7" t="s">
        <v>34</v>
      </c>
      <c r="AC256" s="8" t="s">
        <v>33</v>
      </c>
      <c r="AD256" s="8" t="s">
        <v>33</v>
      </c>
      <c r="AE256" s="8" t="s">
        <v>33</v>
      </c>
      <c r="AF256" s="8" t="s">
        <v>33</v>
      </c>
      <c r="AG256" s="8" t="s">
        <v>33</v>
      </c>
      <c r="AH256" s="8" t="s">
        <v>33</v>
      </c>
      <c r="AI256" s="8" t="s">
        <v>33</v>
      </c>
      <c r="AJ256" s="8" t="s">
        <v>33</v>
      </c>
      <c r="AK256" s="8" t="s">
        <v>33</v>
      </c>
      <c r="AL256" s="8" t="s">
        <v>33</v>
      </c>
      <c r="AM256" s="8" t="s">
        <v>33</v>
      </c>
      <c r="AN256" s="8" t="s">
        <v>33</v>
      </c>
      <c r="AO256" s="8" t="s">
        <v>33</v>
      </c>
      <c r="AP256" s="8" t="s">
        <v>33</v>
      </c>
      <c r="AQ256" s="8" t="s">
        <v>33</v>
      </c>
      <c r="AR256" s="7" t="s">
        <v>34</v>
      </c>
      <c r="AT256" s="101" t="s">
        <v>8</v>
      </c>
      <c r="AU256" s="102" t="s">
        <v>111</v>
      </c>
      <c r="AV256" s="103" t="s">
        <v>112</v>
      </c>
      <c r="AW256" s="104" t="s">
        <v>113</v>
      </c>
      <c r="AX256" s="103" t="s">
        <v>114</v>
      </c>
      <c r="AZ256" s="199" t="s">
        <v>35</v>
      </c>
    </row>
    <row r="257" spans="1:52" ht="13" thickTop="1" x14ac:dyDescent="0.25">
      <c r="A257" s="70" t="s">
        <v>36</v>
      </c>
      <c r="B257" s="62">
        <v>199288</v>
      </c>
      <c r="C257" s="62">
        <v>6429</v>
      </c>
      <c r="D257" s="63">
        <v>297</v>
      </c>
      <c r="E257" s="63">
        <v>7</v>
      </c>
      <c r="F257" s="158">
        <v>98</v>
      </c>
      <c r="G257" s="63">
        <v>359</v>
      </c>
      <c r="H257" s="63">
        <v>4</v>
      </c>
      <c r="I257" s="158">
        <v>99</v>
      </c>
      <c r="J257" s="63">
        <v>649</v>
      </c>
      <c r="K257" s="63">
        <v>20</v>
      </c>
      <c r="L257" s="158">
        <v>97</v>
      </c>
      <c r="M257" s="54">
        <v>154.35</v>
      </c>
      <c r="N257" s="55">
        <v>17.8</v>
      </c>
      <c r="O257" s="10">
        <v>33</v>
      </c>
      <c r="P257" s="43">
        <v>291</v>
      </c>
      <c r="Q257" s="93">
        <v>8.1</v>
      </c>
      <c r="R257" s="66">
        <v>7.7</v>
      </c>
      <c r="S257" s="48">
        <v>1.655</v>
      </c>
      <c r="T257" s="48">
        <v>1.3979999999999999</v>
      </c>
      <c r="U257" s="10">
        <v>36</v>
      </c>
      <c r="V257" s="21">
        <v>1.3</v>
      </c>
      <c r="W257" s="63">
        <v>96</v>
      </c>
      <c r="X257" s="10">
        <v>10</v>
      </c>
      <c r="Y257" s="21">
        <v>1</v>
      </c>
      <c r="Z257" s="63">
        <v>90</v>
      </c>
      <c r="AA257" s="62">
        <v>96465</v>
      </c>
      <c r="AB257" s="66">
        <f t="shared" ref="AB257:AB268" si="100">AA257/B257</f>
        <v>0.48404821163341494</v>
      </c>
      <c r="AC257" s="10">
        <v>233</v>
      </c>
      <c r="AD257" s="10">
        <v>612</v>
      </c>
      <c r="AE257" s="10">
        <v>762</v>
      </c>
      <c r="AF257" s="10">
        <v>524</v>
      </c>
      <c r="AG257" s="10">
        <v>2012</v>
      </c>
      <c r="AH257" s="10">
        <v>2396</v>
      </c>
      <c r="AI257" s="10">
        <v>430</v>
      </c>
      <c r="AJ257" s="10">
        <v>971</v>
      </c>
      <c r="AK257" s="10">
        <v>200</v>
      </c>
      <c r="AL257" s="10">
        <v>159</v>
      </c>
      <c r="AM257" s="10">
        <v>1413</v>
      </c>
      <c r="AN257" s="10">
        <v>2726</v>
      </c>
      <c r="AO257" s="10">
        <v>981</v>
      </c>
      <c r="AP257" s="10">
        <v>8006</v>
      </c>
      <c r="AQ257" s="10">
        <f>SUM(AC257:AP257)</f>
        <v>21425</v>
      </c>
      <c r="AR257" s="66">
        <f t="shared" ref="AR257:AR268" si="101">AQ257/B257</f>
        <v>0.10750772750993537</v>
      </c>
      <c r="AT257" s="105">
        <f>C257/$E$1</f>
        <v>0.62441724941724941</v>
      </c>
      <c r="AU257" s="106">
        <f>(C257*D257)/1000</f>
        <v>1909.413</v>
      </c>
      <c r="AV257" s="107">
        <f>(AU257)/$G$2</f>
        <v>0.80294911690496218</v>
      </c>
      <c r="AW257" s="108">
        <f>(C257*G257)/1000</f>
        <v>2308.011</v>
      </c>
      <c r="AX257" s="107">
        <f>(AW257)/$I$2</f>
        <v>0.82106403415154749</v>
      </c>
      <c r="AZ257" s="200">
        <f>(0.8*C257*G257)/60</f>
        <v>30773.480000000003</v>
      </c>
    </row>
    <row r="258" spans="1:52" x14ac:dyDescent="0.25">
      <c r="A258" s="71" t="s">
        <v>37</v>
      </c>
      <c r="B258" s="10">
        <v>184737</v>
      </c>
      <c r="C258" s="10">
        <v>6598</v>
      </c>
      <c r="D258" s="56">
        <v>299</v>
      </c>
      <c r="E258" s="56">
        <v>7</v>
      </c>
      <c r="F258" s="159">
        <v>98</v>
      </c>
      <c r="G258" s="56">
        <v>315</v>
      </c>
      <c r="H258" s="56">
        <v>4</v>
      </c>
      <c r="I258" s="159">
        <v>99</v>
      </c>
      <c r="J258" s="56">
        <v>594</v>
      </c>
      <c r="K258" s="56">
        <v>20</v>
      </c>
      <c r="L258" s="159">
        <v>97</v>
      </c>
      <c r="M258" s="57">
        <v>113.78</v>
      </c>
      <c r="N258" s="58">
        <v>17.399999999999999</v>
      </c>
      <c r="O258" s="10">
        <v>39</v>
      </c>
      <c r="P258" s="44">
        <v>354.5</v>
      </c>
      <c r="Q258" s="46">
        <v>8</v>
      </c>
      <c r="R258" s="46">
        <v>7.8</v>
      </c>
      <c r="S258" s="48">
        <v>1.7170000000000001</v>
      </c>
      <c r="T258" s="48">
        <v>1.466</v>
      </c>
      <c r="U258" s="10">
        <v>34</v>
      </c>
      <c r="V258" s="21">
        <v>1.1000000000000001</v>
      </c>
      <c r="W258" s="56">
        <v>97</v>
      </c>
      <c r="X258" s="10">
        <v>10</v>
      </c>
      <c r="Y258" s="21">
        <v>1.6</v>
      </c>
      <c r="Z258" s="56">
        <v>84</v>
      </c>
      <c r="AA258" s="10">
        <v>94803</v>
      </c>
      <c r="AB258" s="11">
        <f t="shared" si="100"/>
        <v>0.51317819386479158</v>
      </c>
      <c r="AC258" s="10">
        <v>248</v>
      </c>
      <c r="AD258" s="10">
        <v>711</v>
      </c>
      <c r="AE258" s="10">
        <v>846</v>
      </c>
      <c r="AF258" s="10">
        <v>488</v>
      </c>
      <c r="AG258" s="10">
        <v>1938</v>
      </c>
      <c r="AH258" s="10">
        <v>2131</v>
      </c>
      <c r="AI258" s="10">
        <v>319</v>
      </c>
      <c r="AJ258" s="10">
        <v>934</v>
      </c>
      <c r="AK258" s="10">
        <v>184</v>
      </c>
      <c r="AL258" s="10">
        <v>124</v>
      </c>
      <c r="AM258" s="10">
        <v>1526</v>
      </c>
      <c r="AN258" s="10">
        <v>2798</v>
      </c>
      <c r="AO258" s="10">
        <v>673</v>
      </c>
      <c r="AP258" s="10">
        <v>7072</v>
      </c>
      <c r="AQ258" s="10">
        <f t="shared" ref="AQ258:AQ268" si="102">SUM(AC258:AP258)</f>
        <v>19992</v>
      </c>
      <c r="AR258" s="11">
        <f t="shared" si="101"/>
        <v>0.1082187109241787</v>
      </c>
      <c r="AT258" s="105">
        <f t="shared" ref="AT258:AT268" si="103">C258/$E$1</f>
        <v>0.64083139083139085</v>
      </c>
      <c r="AU258" s="106">
        <f t="shared" ref="AU258:AU268" si="104">(C258*D258)/1000</f>
        <v>1972.8019999999999</v>
      </c>
      <c r="AV258" s="107">
        <f t="shared" ref="AV258:AV270" si="105">(AU258)/$G$2</f>
        <v>0.82960555088309496</v>
      </c>
      <c r="AW258" s="108">
        <f t="shared" ref="AW258:AW268" si="106">(C258*G258)/1000</f>
        <v>2078.37</v>
      </c>
      <c r="AX258" s="107">
        <f t="shared" ref="AX258:AX270" si="107">(AW258)/$I$2</f>
        <v>0.73937033084311632</v>
      </c>
      <c r="AZ258" s="200">
        <f t="shared" ref="AZ258:AZ268" si="108">(0.8*C258*G258)/60</f>
        <v>27711.600000000002</v>
      </c>
    </row>
    <row r="259" spans="1:52" x14ac:dyDescent="0.25">
      <c r="A259" s="71" t="s">
        <v>38</v>
      </c>
      <c r="B259" s="10">
        <v>196109</v>
      </c>
      <c r="C259" s="10">
        <v>6326</v>
      </c>
      <c r="D259" s="56">
        <v>210</v>
      </c>
      <c r="E259" s="56">
        <v>7</v>
      </c>
      <c r="F259" s="159">
        <v>97</v>
      </c>
      <c r="G259" s="56">
        <v>284</v>
      </c>
      <c r="H259" s="56">
        <v>3</v>
      </c>
      <c r="I259" s="159">
        <v>99</v>
      </c>
      <c r="J259" s="56">
        <v>526</v>
      </c>
      <c r="K259" s="56">
        <v>22</v>
      </c>
      <c r="L259" s="159">
        <v>96</v>
      </c>
      <c r="M259" s="11">
        <v>232.08</v>
      </c>
      <c r="N259" s="59">
        <v>16.899999999999999</v>
      </c>
      <c r="O259" s="10">
        <v>38</v>
      </c>
      <c r="P259" s="44">
        <v>241</v>
      </c>
      <c r="Q259" s="46">
        <v>8.1</v>
      </c>
      <c r="R259" s="46">
        <v>7.7</v>
      </c>
      <c r="S259" s="48">
        <v>1.538</v>
      </c>
      <c r="T259" s="48">
        <v>1.419</v>
      </c>
      <c r="U259" s="10">
        <v>31</v>
      </c>
      <c r="V259" s="21">
        <v>0.8</v>
      </c>
      <c r="W259" s="56">
        <v>97</v>
      </c>
      <c r="X259" s="10">
        <v>8</v>
      </c>
      <c r="Y259" s="21">
        <v>22</v>
      </c>
      <c r="Z259" s="56">
        <v>73</v>
      </c>
      <c r="AA259" s="10">
        <v>105342</v>
      </c>
      <c r="AB259" s="11">
        <f t="shared" si="100"/>
        <v>0.53716045668480283</v>
      </c>
      <c r="AC259" s="10">
        <v>216</v>
      </c>
      <c r="AD259" s="10">
        <v>371</v>
      </c>
      <c r="AE259" s="10">
        <v>520</v>
      </c>
      <c r="AF259" s="10">
        <v>538</v>
      </c>
      <c r="AG259" s="10">
        <v>1409</v>
      </c>
      <c r="AH259" s="10">
        <v>2122</v>
      </c>
      <c r="AI259" s="10">
        <v>303</v>
      </c>
      <c r="AJ259" s="10">
        <v>1099</v>
      </c>
      <c r="AK259" s="10">
        <v>178</v>
      </c>
      <c r="AL259" s="10">
        <v>144</v>
      </c>
      <c r="AM259" s="10">
        <v>1670</v>
      </c>
      <c r="AN259" s="10">
        <v>2714</v>
      </c>
      <c r="AO259" s="10">
        <v>749</v>
      </c>
      <c r="AP259" s="10">
        <v>7759</v>
      </c>
      <c r="AQ259" s="10">
        <f t="shared" si="102"/>
        <v>19792</v>
      </c>
      <c r="AR259" s="11">
        <f t="shared" si="101"/>
        <v>0.10092346603164566</v>
      </c>
      <c r="AT259" s="105">
        <f t="shared" si="103"/>
        <v>0.61441336441336436</v>
      </c>
      <c r="AU259" s="106">
        <f t="shared" si="104"/>
        <v>1328.46</v>
      </c>
      <c r="AV259" s="107">
        <f t="shared" si="105"/>
        <v>0.55864592094196808</v>
      </c>
      <c r="AW259" s="108">
        <f t="shared" si="106"/>
        <v>1796.5840000000001</v>
      </c>
      <c r="AX259" s="107">
        <f t="shared" si="107"/>
        <v>0.63912628957666318</v>
      </c>
      <c r="AZ259" s="200">
        <f t="shared" si="108"/>
        <v>23954.453333333331</v>
      </c>
    </row>
    <row r="260" spans="1:52" x14ac:dyDescent="0.25">
      <c r="A260" s="71" t="s">
        <v>39</v>
      </c>
      <c r="B260" s="10">
        <v>193679</v>
      </c>
      <c r="C260" s="10">
        <v>6456</v>
      </c>
      <c r="D260" s="69">
        <v>202</v>
      </c>
      <c r="E260" s="56">
        <v>7</v>
      </c>
      <c r="F260" s="159">
        <v>97</v>
      </c>
      <c r="G260" s="56">
        <v>238</v>
      </c>
      <c r="H260" s="56">
        <v>4</v>
      </c>
      <c r="I260" s="159">
        <v>98</v>
      </c>
      <c r="J260" s="56">
        <v>448</v>
      </c>
      <c r="K260" s="56">
        <v>18</v>
      </c>
      <c r="L260" s="159">
        <v>96</v>
      </c>
      <c r="M260" s="11">
        <v>142.97999999999999</v>
      </c>
      <c r="N260" s="59">
        <v>16.8</v>
      </c>
      <c r="O260" s="10">
        <v>32</v>
      </c>
      <c r="P260" s="44">
        <v>209</v>
      </c>
      <c r="Q260" s="46">
        <v>7.9</v>
      </c>
      <c r="R260" s="46">
        <v>7.7</v>
      </c>
      <c r="S260" s="48">
        <v>1.681</v>
      </c>
      <c r="T260" s="48">
        <v>1.9630000000000001</v>
      </c>
      <c r="U260" s="10">
        <v>33</v>
      </c>
      <c r="V260" s="21">
        <v>0.9</v>
      </c>
      <c r="W260" s="56">
        <v>97</v>
      </c>
      <c r="X260" s="10">
        <v>9</v>
      </c>
      <c r="Y260" s="21">
        <v>1.6</v>
      </c>
      <c r="Z260" s="56">
        <v>82</v>
      </c>
      <c r="AA260" s="10">
        <v>96362</v>
      </c>
      <c r="AB260" s="11">
        <f t="shared" si="100"/>
        <v>0.49753458041398396</v>
      </c>
      <c r="AC260" s="10">
        <v>216</v>
      </c>
      <c r="AD260" s="10">
        <v>411</v>
      </c>
      <c r="AE260" s="10">
        <v>662</v>
      </c>
      <c r="AF260" s="10">
        <v>464</v>
      </c>
      <c r="AG260" s="10">
        <v>1650</v>
      </c>
      <c r="AH260" s="10">
        <v>1543</v>
      </c>
      <c r="AI260" s="10">
        <v>328</v>
      </c>
      <c r="AJ260" s="10">
        <v>1004</v>
      </c>
      <c r="AK260" s="10">
        <v>189</v>
      </c>
      <c r="AL260" s="10">
        <v>153</v>
      </c>
      <c r="AM260" s="10">
        <v>1363</v>
      </c>
      <c r="AN260" s="10">
        <v>2938</v>
      </c>
      <c r="AO260" s="10">
        <v>693</v>
      </c>
      <c r="AP260" s="10">
        <v>7714</v>
      </c>
      <c r="AQ260" s="10">
        <f t="shared" si="102"/>
        <v>19328</v>
      </c>
      <c r="AR260" s="11">
        <f t="shared" si="101"/>
        <v>9.9793989023074264E-2</v>
      </c>
      <c r="AT260" s="105">
        <f t="shared" si="103"/>
        <v>0.62703962703962701</v>
      </c>
      <c r="AU260" s="106">
        <f t="shared" si="104"/>
        <v>1304.1120000000001</v>
      </c>
      <c r="AV260" s="107">
        <f t="shared" si="105"/>
        <v>0.54840706476030276</v>
      </c>
      <c r="AW260" s="108">
        <f t="shared" si="106"/>
        <v>1536.528</v>
      </c>
      <c r="AX260" s="107">
        <f t="shared" si="107"/>
        <v>0.54661259338313772</v>
      </c>
      <c r="AZ260" s="200">
        <f t="shared" si="108"/>
        <v>20487.04</v>
      </c>
    </row>
    <row r="261" spans="1:52" x14ac:dyDescent="0.25">
      <c r="A261" s="71" t="s">
        <v>40</v>
      </c>
      <c r="B261" s="10">
        <v>214831</v>
      </c>
      <c r="C261" s="10">
        <v>6930</v>
      </c>
      <c r="D261" s="56">
        <v>259</v>
      </c>
      <c r="E261" s="56">
        <v>8</v>
      </c>
      <c r="F261" s="159">
        <v>97</v>
      </c>
      <c r="G261" s="56">
        <v>292</v>
      </c>
      <c r="H261" s="56">
        <v>5</v>
      </c>
      <c r="I261" s="159">
        <v>98</v>
      </c>
      <c r="J261" s="56">
        <v>528</v>
      </c>
      <c r="K261" s="56">
        <v>19</v>
      </c>
      <c r="L261" s="159">
        <v>96</v>
      </c>
      <c r="M261" s="11">
        <v>211.72</v>
      </c>
      <c r="N261" s="59">
        <v>17.399999999999999</v>
      </c>
      <c r="O261" s="10">
        <v>39</v>
      </c>
      <c r="P261" s="44">
        <v>244</v>
      </c>
      <c r="Q261" s="46">
        <v>8</v>
      </c>
      <c r="R261" s="46">
        <v>7.7</v>
      </c>
      <c r="S261" s="48">
        <v>1.653</v>
      </c>
      <c r="T261" s="44">
        <v>1.401</v>
      </c>
      <c r="U261" s="10">
        <v>32</v>
      </c>
      <c r="V261" s="21">
        <v>1.8</v>
      </c>
      <c r="W261" s="56">
        <v>94</v>
      </c>
      <c r="X261" s="10">
        <v>10</v>
      </c>
      <c r="Y261" s="21">
        <v>1.2</v>
      </c>
      <c r="Z261" s="56">
        <v>89</v>
      </c>
      <c r="AA261" s="10">
        <v>94488</v>
      </c>
      <c r="AB261" s="11">
        <f t="shared" si="100"/>
        <v>0.43982479251132284</v>
      </c>
      <c r="AC261" s="10">
        <v>355</v>
      </c>
      <c r="AD261" s="10">
        <v>434</v>
      </c>
      <c r="AE261" s="10">
        <v>619</v>
      </c>
      <c r="AF261" s="10">
        <v>606</v>
      </c>
      <c r="AG261" s="10">
        <v>2020</v>
      </c>
      <c r="AH261" s="10">
        <v>1788</v>
      </c>
      <c r="AI261" s="10">
        <v>316</v>
      </c>
      <c r="AJ261" s="10">
        <v>1080</v>
      </c>
      <c r="AK261" s="10">
        <v>204</v>
      </c>
      <c r="AL261" s="10">
        <v>153</v>
      </c>
      <c r="AM261" s="10">
        <v>1375</v>
      </c>
      <c r="AN261" s="10">
        <v>2716</v>
      </c>
      <c r="AO261" s="10">
        <v>754</v>
      </c>
      <c r="AP261" s="10">
        <v>7953</v>
      </c>
      <c r="AQ261" s="10">
        <f t="shared" si="102"/>
        <v>20373</v>
      </c>
      <c r="AR261" s="11">
        <f t="shared" si="101"/>
        <v>9.4832682434099355E-2</v>
      </c>
      <c r="AT261" s="105">
        <f t="shared" si="103"/>
        <v>0.67307692307692313</v>
      </c>
      <c r="AU261" s="106">
        <f t="shared" si="104"/>
        <v>1794.87</v>
      </c>
      <c r="AV261" s="107">
        <f t="shared" si="105"/>
        <v>0.75478132884777116</v>
      </c>
      <c r="AW261" s="108">
        <f t="shared" si="106"/>
        <v>2023.56</v>
      </c>
      <c r="AX261" s="107">
        <f t="shared" si="107"/>
        <v>0.719871931696905</v>
      </c>
      <c r="AZ261" s="200">
        <f t="shared" si="108"/>
        <v>26980.799999999999</v>
      </c>
    </row>
    <row r="262" spans="1:52" x14ac:dyDescent="0.25">
      <c r="A262" s="71" t="s">
        <v>41</v>
      </c>
      <c r="B262" s="10">
        <v>194280</v>
      </c>
      <c r="C262" s="10">
        <v>6476</v>
      </c>
      <c r="D262" s="56">
        <v>224</v>
      </c>
      <c r="E262" s="56">
        <v>8</v>
      </c>
      <c r="F262" s="159">
        <v>96</v>
      </c>
      <c r="G262" s="56">
        <v>278</v>
      </c>
      <c r="H262" s="56">
        <v>5</v>
      </c>
      <c r="I262" s="159">
        <v>98</v>
      </c>
      <c r="J262" s="56">
        <v>499</v>
      </c>
      <c r="K262" s="56">
        <v>24</v>
      </c>
      <c r="L262" s="159">
        <v>95</v>
      </c>
      <c r="M262" s="11">
        <v>171.66</v>
      </c>
      <c r="N262" s="59">
        <v>17.899999999999999</v>
      </c>
      <c r="O262" s="10">
        <v>39</v>
      </c>
      <c r="P262" s="44">
        <v>242</v>
      </c>
      <c r="Q262" s="46">
        <v>7.9</v>
      </c>
      <c r="R262" s="46">
        <v>7.7</v>
      </c>
      <c r="S262" s="48">
        <v>1.744</v>
      </c>
      <c r="T262" s="48">
        <v>1.427</v>
      </c>
      <c r="U262" s="10">
        <v>38</v>
      </c>
      <c r="V262" s="21">
        <v>1.5</v>
      </c>
      <c r="W262" s="56">
        <v>96</v>
      </c>
      <c r="X262" s="10">
        <v>9</v>
      </c>
      <c r="Y262" s="21">
        <v>1.3</v>
      </c>
      <c r="Z262" s="56">
        <v>85</v>
      </c>
      <c r="AA262" s="10">
        <v>86968</v>
      </c>
      <c r="AB262" s="11">
        <f t="shared" si="100"/>
        <v>0.44764257772287419</v>
      </c>
      <c r="AC262" s="10">
        <v>184</v>
      </c>
      <c r="AD262" s="10">
        <v>456</v>
      </c>
      <c r="AE262" s="10">
        <v>846</v>
      </c>
      <c r="AF262" s="10">
        <v>400</v>
      </c>
      <c r="AG262" s="10">
        <v>1431</v>
      </c>
      <c r="AH262" s="10">
        <v>2032</v>
      </c>
      <c r="AI262" s="10">
        <v>289</v>
      </c>
      <c r="AJ262" s="10">
        <v>972</v>
      </c>
      <c r="AK262" s="10">
        <v>187</v>
      </c>
      <c r="AL262" s="10">
        <v>141</v>
      </c>
      <c r="AM262" s="10">
        <v>1418</v>
      </c>
      <c r="AN262" s="10">
        <v>2664</v>
      </c>
      <c r="AO262" s="10">
        <v>755</v>
      </c>
      <c r="AP262" s="10">
        <v>7485</v>
      </c>
      <c r="AQ262" s="10">
        <f t="shared" si="102"/>
        <v>19260</v>
      </c>
      <c r="AR262" s="11">
        <f t="shared" si="101"/>
        <v>9.9135268684373071E-2</v>
      </c>
      <c r="AT262" s="105">
        <f t="shared" si="103"/>
        <v>0.62898212898212902</v>
      </c>
      <c r="AU262" s="106">
        <f t="shared" si="104"/>
        <v>1450.624</v>
      </c>
      <c r="AV262" s="107">
        <f t="shared" si="105"/>
        <v>0.61001850294365012</v>
      </c>
      <c r="AW262" s="108">
        <f t="shared" si="106"/>
        <v>1800.328</v>
      </c>
      <c r="AX262" s="107">
        <f t="shared" si="107"/>
        <v>0.64045819992885089</v>
      </c>
      <c r="AZ262" s="200">
        <f t="shared" si="108"/>
        <v>24004.373333333337</v>
      </c>
    </row>
    <row r="263" spans="1:52" x14ac:dyDescent="0.25">
      <c r="A263" s="71" t="s">
        <v>42</v>
      </c>
      <c r="B263" s="10">
        <v>208691</v>
      </c>
      <c r="C263" s="10">
        <v>6732</v>
      </c>
      <c r="D263" s="56">
        <v>319</v>
      </c>
      <c r="E263" s="56">
        <v>8</v>
      </c>
      <c r="F263" s="159">
        <v>97</v>
      </c>
      <c r="G263" s="56">
        <v>218</v>
      </c>
      <c r="H263" s="56">
        <v>6</v>
      </c>
      <c r="I263" s="159">
        <v>97</v>
      </c>
      <c r="J263" s="56">
        <v>431</v>
      </c>
      <c r="K263" s="56">
        <v>25</v>
      </c>
      <c r="L263" s="159">
        <v>94</v>
      </c>
      <c r="M263" s="11">
        <v>215.78</v>
      </c>
      <c r="N263" s="59">
        <v>18.5</v>
      </c>
      <c r="O263" s="10">
        <v>41</v>
      </c>
      <c r="P263" s="44">
        <v>241</v>
      </c>
      <c r="Q263" s="46">
        <v>7.9</v>
      </c>
      <c r="R263" s="46">
        <v>7.6</v>
      </c>
      <c r="S263" s="48">
        <v>1.6120000000000001</v>
      </c>
      <c r="T263" s="48">
        <v>1.474</v>
      </c>
      <c r="U263" s="10">
        <v>33</v>
      </c>
      <c r="V263" s="21">
        <v>11</v>
      </c>
      <c r="W263" s="56">
        <v>67</v>
      </c>
      <c r="X263" s="10">
        <v>9</v>
      </c>
      <c r="Y263" s="21">
        <v>1.2</v>
      </c>
      <c r="Z263" s="56">
        <v>86</v>
      </c>
      <c r="AA263" s="10"/>
      <c r="AB263" s="11">
        <f t="shared" si="100"/>
        <v>0</v>
      </c>
      <c r="AC263" s="10">
        <v>169</v>
      </c>
      <c r="AD263" s="10">
        <v>490</v>
      </c>
      <c r="AE263" s="10">
        <v>825</v>
      </c>
      <c r="AF263" s="10">
        <v>367</v>
      </c>
      <c r="AG263" s="10">
        <v>15036</v>
      </c>
      <c r="AH263" s="10">
        <v>2126</v>
      </c>
      <c r="AI263" s="10">
        <v>270</v>
      </c>
      <c r="AJ263" s="10">
        <v>989</v>
      </c>
      <c r="AK263" s="10">
        <v>254</v>
      </c>
      <c r="AL263" s="10">
        <v>151</v>
      </c>
      <c r="AM263" s="10">
        <v>1200</v>
      </c>
      <c r="AN263" s="10">
        <v>2237</v>
      </c>
      <c r="AO263" s="10">
        <v>741</v>
      </c>
      <c r="AP263" s="10">
        <v>7154</v>
      </c>
      <c r="AQ263" s="10">
        <f t="shared" si="102"/>
        <v>32009</v>
      </c>
      <c r="AR263" s="11">
        <f t="shared" si="101"/>
        <v>0.1533798774264343</v>
      </c>
      <c r="AT263" s="105">
        <f t="shared" si="103"/>
        <v>0.65384615384615385</v>
      </c>
      <c r="AU263" s="106">
        <f t="shared" si="104"/>
        <v>2147.5079999999998</v>
      </c>
      <c r="AV263" s="107">
        <f t="shared" si="105"/>
        <v>0.90307317073170723</v>
      </c>
      <c r="AW263" s="108">
        <f t="shared" si="106"/>
        <v>1467.576</v>
      </c>
      <c r="AX263" s="107">
        <f t="shared" si="107"/>
        <v>0.5220832443970117</v>
      </c>
      <c r="AZ263" s="200">
        <f t="shared" si="108"/>
        <v>19567.68</v>
      </c>
    </row>
    <row r="264" spans="1:52" x14ac:dyDescent="0.25">
      <c r="A264" s="71" t="s">
        <v>43</v>
      </c>
      <c r="B264" s="10">
        <v>187057</v>
      </c>
      <c r="C264" s="10">
        <v>6034</v>
      </c>
      <c r="D264" s="56">
        <v>241</v>
      </c>
      <c r="E264" s="56">
        <v>7</v>
      </c>
      <c r="F264" s="159">
        <v>97</v>
      </c>
      <c r="G264" s="56">
        <v>251</v>
      </c>
      <c r="H264" s="56">
        <v>7</v>
      </c>
      <c r="I264" s="159">
        <v>97</v>
      </c>
      <c r="J264" s="56">
        <v>471</v>
      </c>
      <c r="K264" s="56">
        <v>24</v>
      </c>
      <c r="L264" s="159">
        <v>95</v>
      </c>
      <c r="M264" s="11">
        <v>156.97999999999999</v>
      </c>
      <c r="N264" s="59">
        <v>17.8</v>
      </c>
      <c r="O264" s="10">
        <v>42</v>
      </c>
      <c r="P264" s="44">
        <v>303</v>
      </c>
      <c r="Q264" s="46">
        <v>7.9</v>
      </c>
      <c r="R264" s="46">
        <v>7.8</v>
      </c>
      <c r="S264" s="48">
        <v>1.554</v>
      </c>
      <c r="T264" s="48">
        <v>1.4139999999999999</v>
      </c>
      <c r="U264" s="10">
        <v>34</v>
      </c>
      <c r="V264" s="21">
        <v>6</v>
      </c>
      <c r="W264" s="56">
        <v>82</v>
      </c>
      <c r="X264" s="10">
        <v>10</v>
      </c>
      <c r="Y264" s="21">
        <v>2</v>
      </c>
      <c r="Z264" s="56">
        <v>77</v>
      </c>
      <c r="AA264" s="10"/>
      <c r="AB264" s="11">
        <f t="shared" si="100"/>
        <v>0</v>
      </c>
      <c r="AC264" s="10">
        <v>208</v>
      </c>
      <c r="AD264" s="10">
        <v>518</v>
      </c>
      <c r="AE264" s="10">
        <v>890</v>
      </c>
      <c r="AF264" s="10">
        <v>507</v>
      </c>
      <c r="AG264" s="10">
        <v>2171</v>
      </c>
      <c r="AH264" s="10">
        <v>1413</v>
      </c>
      <c r="AI264" s="10">
        <v>262</v>
      </c>
      <c r="AJ264" s="10">
        <v>851</v>
      </c>
      <c r="AK264" s="10">
        <v>253</v>
      </c>
      <c r="AL264" s="10">
        <v>196</v>
      </c>
      <c r="AM264" s="10">
        <v>711</v>
      </c>
      <c r="AN264" s="10">
        <v>1849</v>
      </c>
      <c r="AO264" s="10">
        <v>723</v>
      </c>
      <c r="AP264" s="10">
        <v>6945</v>
      </c>
      <c r="AQ264" s="10">
        <f t="shared" si="102"/>
        <v>17497</v>
      </c>
      <c r="AR264" s="11">
        <f t="shared" si="101"/>
        <v>9.3538333235323998E-2</v>
      </c>
      <c r="AT264" s="105">
        <f t="shared" si="103"/>
        <v>0.58605283605283609</v>
      </c>
      <c r="AU264" s="106">
        <f t="shared" si="104"/>
        <v>1454.194</v>
      </c>
      <c r="AV264" s="107">
        <f t="shared" si="105"/>
        <v>0.61151976450798984</v>
      </c>
      <c r="AW264" s="108">
        <f t="shared" si="106"/>
        <v>1514.5340000000001</v>
      </c>
      <c r="AX264" s="107">
        <f t="shared" si="107"/>
        <v>0.53878833155460693</v>
      </c>
      <c r="AZ264" s="200">
        <f t="shared" si="108"/>
        <v>20193.786666666667</v>
      </c>
    </row>
    <row r="265" spans="1:52" x14ac:dyDescent="0.25">
      <c r="A265" s="71" t="s">
        <v>44</v>
      </c>
      <c r="B265" s="67">
        <v>209377</v>
      </c>
      <c r="C265" s="67">
        <v>6979</v>
      </c>
      <c r="D265" s="56">
        <v>207</v>
      </c>
      <c r="E265" s="56">
        <v>7</v>
      </c>
      <c r="F265" s="159">
        <v>97</v>
      </c>
      <c r="G265" s="56">
        <v>256</v>
      </c>
      <c r="H265" s="56">
        <v>4</v>
      </c>
      <c r="I265" s="159">
        <v>98</v>
      </c>
      <c r="J265" s="56">
        <v>439</v>
      </c>
      <c r="K265" s="56">
        <v>21</v>
      </c>
      <c r="L265" s="159">
        <v>95</v>
      </c>
      <c r="M265" s="11">
        <v>168.2</v>
      </c>
      <c r="N265" s="59">
        <v>18.7</v>
      </c>
      <c r="O265" s="10">
        <v>40</v>
      </c>
      <c r="P265" s="44">
        <v>293</v>
      </c>
      <c r="Q265" s="46">
        <v>8.1</v>
      </c>
      <c r="R265" s="46">
        <v>7.7</v>
      </c>
      <c r="S265" s="48">
        <v>1.639</v>
      </c>
      <c r="T265" s="48">
        <v>1.161</v>
      </c>
      <c r="U265" s="10">
        <v>37</v>
      </c>
      <c r="V265" s="21">
        <v>0.9</v>
      </c>
      <c r="W265" s="56">
        <v>98</v>
      </c>
      <c r="X265" s="10">
        <v>8</v>
      </c>
      <c r="Y265" s="21">
        <v>1.5</v>
      </c>
      <c r="Z265" s="56">
        <v>82</v>
      </c>
      <c r="AA265" s="10"/>
      <c r="AB265" s="11">
        <f t="shared" si="100"/>
        <v>0</v>
      </c>
      <c r="AC265" s="10">
        <v>217</v>
      </c>
      <c r="AD265" s="10">
        <v>616</v>
      </c>
      <c r="AE265" s="10">
        <v>1012</v>
      </c>
      <c r="AF265" s="10">
        <v>523</v>
      </c>
      <c r="AG265" s="10">
        <v>1970</v>
      </c>
      <c r="AH265" s="10">
        <v>1901</v>
      </c>
      <c r="AI265" s="10">
        <v>367</v>
      </c>
      <c r="AJ265" s="10">
        <v>938</v>
      </c>
      <c r="AK265" s="10">
        <v>388</v>
      </c>
      <c r="AL265" s="10">
        <v>181</v>
      </c>
      <c r="AM265" s="10">
        <v>865</v>
      </c>
      <c r="AN265" s="10">
        <v>1991</v>
      </c>
      <c r="AO265" s="10">
        <v>956</v>
      </c>
      <c r="AP265" s="10">
        <v>7524</v>
      </c>
      <c r="AQ265" s="10">
        <f t="shared" si="102"/>
        <v>19449</v>
      </c>
      <c r="AR265" s="11">
        <f t="shared" si="101"/>
        <v>9.2889858962541247E-2</v>
      </c>
      <c r="AT265" s="105">
        <f t="shared" si="103"/>
        <v>0.67783605283605286</v>
      </c>
      <c r="AU265" s="106">
        <f t="shared" si="104"/>
        <v>1444.653</v>
      </c>
      <c r="AV265" s="107">
        <f t="shared" si="105"/>
        <v>0.60750756938603867</v>
      </c>
      <c r="AW265" s="108">
        <f t="shared" si="106"/>
        <v>1786.624</v>
      </c>
      <c r="AX265" s="107">
        <f t="shared" si="107"/>
        <v>0.63558306652436858</v>
      </c>
      <c r="AZ265" s="200">
        <f t="shared" si="108"/>
        <v>23821.653333333335</v>
      </c>
    </row>
    <row r="266" spans="1:52" x14ac:dyDescent="0.25">
      <c r="A266" s="71" t="s">
        <v>45</v>
      </c>
      <c r="B266" s="10">
        <v>192788</v>
      </c>
      <c r="C266" s="67">
        <v>6219</v>
      </c>
      <c r="D266" s="56">
        <v>219</v>
      </c>
      <c r="E266" s="56">
        <v>7</v>
      </c>
      <c r="F266" s="159">
        <v>97</v>
      </c>
      <c r="G266" s="56">
        <v>257</v>
      </c>
      <c r="H266" s="56">
        <v>5</v>
      </c>
      <c r="I266" s="159">
        <v>98</v>
      </c>
      <c r="J266" s="56">
        <v>471</v>
      </c>
      <c r="K266" s="56">
        <v>27</v>
      </c>
      <c r="L266" s="159">
        <v>94</v>
      </c>
      <c r="M266" s="11">
        <v>185.58</v>
      </c>
      <c r="N266" s="59">
        <v>17.899999999999999</v>
      </c>
      <c r="O266" s="10">
        <v>51</v>
      </c>
      <c r="P266" s="44">
        <v>379</v>
      </c>
      <c r="Q266" s="46">
        <v>7.9</v>
      </c>
      <c r="R266" s="46">
        <v>7.8</v>
      </c>
      <c r="S266" s="48">
        <v>1.5669999999999999</v>
      </c>
      <c r="T266" s="48">
        <v>1.4350000000000001</v>
      </c>
      <c r="U266" s="10">
        <v>45</v>
      </c>
      <c r="V266" s="21">
        <v>3.3</v>
      </c>
      <c r="W266" s="56">
        <v>93</v>
      </c>
      <c r="X266" s="81">
        <v>8.8000000000000007</v>
      </c>
      <c r="Y266" s="82">
        <v>1.71</v>
      </c>
      <c r="Z266" s="56">
        <v>81</v>
      </c>
      <c r="AA266" s="10">
        <v>67536</v>
      </c>
      <c r="AB266" s="11">
        <f t="shared" si="100"/>
        <v>0.35031226009917632</v>
      </c>
      <c r="AC266" s="10">
        <v>160</v>
      </c>
      <c r="AD266" s="10">
        <v>582</v>
      </c>
      <c r="AE266" s="10">
        <v>639</v>
      </c>
      <c r="AF266" s="10">
        <v>548</v>
      </c>
      <c r="AG266" s="10">
        <v>1805</v>
      </c>
      <c r="AH266" s="10">
        <v>1563</v>
      </c>
      <c r="AI266" s="10">
        <v>299</v>
      </c>
      <c r="AJ266" s="10">
        <v>904</v>
      </c>
      <c r="AK266" s="10">
        <v>227</v>
      </c>
      <c r="AL266" s="10">
        <v>144</v>
      </c>
      <c r="AM266" s="10">
        <v>745</v>
      </c>
      <c r="AN266" s="10">
        <v>2006</v>
      </c>
      <c r="AO266" s="10">
        <v>833</v>
      </c>
      <c r="AP266" s="10">
        <v>6935</v>
      </c>
      <c r="AQ266" s="10">
        <f t="shared" si="102"/>
        <v>17390</v>
      </c>
      <c r="AR266" s="11">
        <f t="shared" si="101"/>
        <v>9.0202709712222759E-2</v>
      </c>
      <c r="AT266" s="105">
        <f t="shared" si="103"/>
        <v>0.60402097902097907</v>
      </c>
      <c r="AU266" s="106">
        <f t="shared" si="104"/>
        <v>1361.961</v>
      </c>
      <c r="AV266" s="107">
        <f t="shared" si="105"/>
        <v>0.57273380992430611</v>
      </c>
      <c r="AW266" s="108">
        <f t="shared" si="106"/>
        <v>1598.2829999999999</v>
      </c>
      <c r="AX266" s="107">
        <f t="shared" si="107"/>
        <v>0.56858164354322305</v>
      </c>
      <c r="AZ266" s="200">
        <f t="shared" si="108"/>
        <v>21310.440000000002</v>
      </c>
    </row>
    <row r="267" spans="1:52" x14ac:dyDescent="0.25">
      <c r="A267" s="71" t="s">
        <v>46</v>
      </c>
      <c r="B267" s="10">
        <v>216698</v>
      </c>
      <c r="C267" s="67">
        <v>7223</v>
      </c>
      <c r="D267" s="56">
        <v>311</v>
      </c>
      <c r="E267" s="56">
        <v>11</v>
      </c>
      <c r="F267" s="159">
        <v>96</v>
      </c>
      <c r="G267" s="56">
        <v>366</v>
      </c>
      <c r="H267" s="56">
        <v>6</v>
      </c>
      <c r="I267" s="159">
        <v>98</v>
      </c>
      <c r="J267" s="56">
        <v>728</v>
      </c>
      <c r="K267" s="56">
        <v>40</v>
      </c>
      <c r="L267" s="159">
        <v>95</v>
      </c>
      <c r="M267" s="11">
        <v>82.12</v>
      </c>
      <c r="N267" s="59">
        <v>17.100000000000001</v>
      </c>
      <c r="O267" s="10">
        <v>60</v>
      </c>
      <c r="P267" s="44">
        <v>493</v>
      </c>
      <c r="Q267" s="46">
        <v>7.7</v>
      </c>
      <c r="R267" s="46">
        <v>7.5</v>
      </c>
      <c r="S267" s="48">
        <v>1.625</v>
      </c>
      <c r="T267" s="48">
        <v>1.4119999999999999</v>
      </c>
      <c r="U267" s="10">
        <v>45</v>
      </c>
      <c r="V267" s="21">
        <v>6.6</v>
      </c>
      <c r="W267" s="56">
        <v>85</v>
      </c>
      <c r="X267" s="10">
        <v>11</v>
      </c>
      <c r="Y267" s="21">
        <v>2.8</v>
      </c>
      <c r="Z267" s="56">
        <v>73</v>
      </c>
      <c r="AA267" s="10">
        <v>113607</v>
      </c>
      <c r="AB267" s="11">
        <f t="shared" si="100"/>
        <v>0.52426418333348712</v>
      </c>
      <c r="AC267" s="10">
        <v>203</v>
      </c>
      <c r="AD267" s="10">
        <v>489</v>
      </c>
      <c r="AE267" s="10">
        <v>469</v>
      </c>
      <c r="AF267" s="10">
        <v>681</v>
      </c>
      <c r="AG267" s="10">
        <v>1631</v>
      </c>
      <c r="AH267" s="10">
        <v>1877</v>
      </c>
      <c r="AI267" s="10">
        <v>413</v>
      </c>
      <c r="AJ267" s="10">
        <v>1212</v>
      </c>
      <c r="AK267" s="10">
        <v>211</v>
      </c>
      <c r="AL267" s="10">
        <v>222</v>
      </c>
      <c r="AM267" s="10">
        <v>956</v>
      </c>
      <c r="AN267" s="10">
        <v>2487</v>
      </c>
      <c r="AO267" s="10">
        <v>985</v>
      </c>
      <c r="AP267" s="10">
        <v>8485</v>
      </c>
      <c r="AQ267" s="10">
        <f t="shared" si="102"/>
        <v>20321</v>
      </c>
      <c r="AR267" s="11">
        <f t="shared" si="101"/>
        <v>9.3775669364738024E-2</v>
      </c>
      <c r="AT267" s="105">
        <f t="shared" si="103"/>
        <v>0.70153457653457651</v>
      </c>
      <c r="AU267" s="106">
        <f t="shared" si="104"/>
        <v>2246.3530000000001</v>
      </c>
      <c r="AV267" s="107">
        <f t="shared" si="105"/>
        <v>0.94463961312026912</v>
      </c>
      <c r="AW267" s="108">
        <f t="shared" si="106"/>
        <v>2643.6179999999999</v>
      </c>
      <c r="AX267" s="107">
        <f t="shared" si="107"/>
        <v>0.9404546424759872</v>
      </c>
      <c r="AZ267" s="200">
        <f t="shared" si="108"/>
        <v>35248.240000000005</v>
      </c>
    </row>
    <row r="268" spans="1:52" ht="13" thickBot="1" x14ac:dyDescent="0.3">
      <c r="A268" s="72" t="s">
        <v>47</v>
      </c>
      <c r="B268" s="65">
        <v>228830</v>
      </c>
      <c r="C268" s="65">
        <v>7382</v>
      </c>
      <c r="D268" s="64">
        <v>261</v>
      </c>
      <c r="E268" s="64">
        <v>10</v>
      </c>
      <c r="F268" s="160">
        <v>96</v>
      </c>
      <c r="G268" s="64">
        <v>336</v>
      </c>
      <c r="H268" s="64">
        <v>7</v>
      </c>
      <c r="I268" s="160">
        <v>98</v>
      </c>
      <c r="J268" s="64">
        <v>678</v>
      </c>
      <c r="K268" s="64">
        <v>36</v>
      </c>
      <c r="L268" s="160">
        <v>95</v>
      </c>
      <c r="M268" s="60">
        <v>190.76</v>
      </c>
      <c r="N268" s="61">
        <v>17.7</v>
      </c>
      <c r="O268" s="10">
        <v>49</v>
      </c>
      <c r="P268" s="45">
        <v>351</v>
      </c>
      <c r="Q268" s="46">
        <v>7.9</v>
      </c>
      <c r="R268" s="46">
        <v>7.7</v>
      </c>
      <c r="S268" s="48">
        <v>1.419</v>
      </c>
      <c r="T268" s="48">
        <v>1.2969999999999999</v>
      </c>
      <c r="U268" s="10">
        <v>37</v>
      </c>
      <c r="V268" s="21">
        <v>4.3</v>
      </c>
      <c r="W268" s="64">
        <v>88</v>
      </c>
      <c r="X268" s="10">
        <v>8</v>
      </c>
      <c r="Y268" s="21">
        <v>1.8</v>
      </c>
      <c r="Z268" s="64">
        <v>76</v>
      </c>
      <c r="AA268" s="65">
        <v>120157</v>
      </c>
      <c r="AB268" s="11">
        <f t="shared" si="100"/>
        <v>0.52509286369794173</v>
      </c>
      <c r="AC268" s="10">
        <v>186</v>
      </c>
      <c r="AD268" s="10">
        <v>559</v>
      </c>
      <c r="AE268" s="10">
        <v>494</v>
      </c>
      <c r="AF268" s="10">
        <v>857</v>
      </c>
      <c r="AG268" s="10">
        <v>1804</v>
      </c>
      <c r="AH268" s="10">
        <v>1446</v>
      </c>
      <c r="AI268" s="10">
        <v>357</v>
      </c>
      <c r="AJ268" s="10">
        <v>971</v>
      </c>
      <c r="AK268" s="10">
        <v>223</v>
      </c>
      <c r="AL268" s="10">
        <v>217</v>
      </c>
      <c r="AM268" s="10">
        <v>1458</v>
      </c>
      <c r="AN268" s="10">
        <v>2530</v>
      </c>
      <c r="AO268" s="10">
        <v>1001</v>
      </c>
      <c r="AP268" s="10">
        <v>7624</v>
      </c>
      <c r="AQ268" s="10">
        <f t="shared" si="102"/>
        <v>19727</v>
      </c>
      <c r="AR268" s="68">
        <f t="shared" si="101"/>
        <v>8.6208102084516888E-2</v>
      </c>
      <c r="AT268" s="105">
        <f t="shared" si="103"/>
        <v>0.716977466977467</v>
      </c>
      <c r="AU268" s="106">
        <f t="shared" si="104"/>
        <v>1926.702</v>
      </c>
      <c r="AV268" s="107">
        <f t="shared" si="105"/>
        <v>0.810219512195122</v>
      </c>
      <c r="AW268" s="108">
        <f t="shared" si="106"/>
        <v>2480.3519999999999</v>
      </c>
      <c r="AX268" s="107">
        <f t="shared" si="107"/>
        <v>0.88237353255069362</v>
      </c>
      <c r="AZ268" s="200">
        <f t="shared" si="108"/>
        <v>33071.360000000001</v>
      </c>
    </row>
    <row r="269" spans="1:52" ht="13" thickTop="1" x14ac:dyDescent="0.25">
      <c r="A269" s="141" t="s">
        <v>128</v>
      </c>
      <c r="B269" s="142">
        <f t="shared" ref="B269:AR269" si="109">SUM(B257:B268)</f>
        <v>2426365</v>
      </c>
      <c r="C269" s="142">
        <f t="shared" si="109"/>
        <v>79784</v>
      </c>
      <c r="D269" s="135"/>
      <c r="E269" s="135"/>
      <c r="F269" s="161"/>
      <c r="G269" s="135"/>
      <c r="H269" s="135"/>
      <c r="I269" s="161"/>
      <c r="J269" s="135"/>
      <c r="K269" s="135"/>
      <c r="L269" s="161"/>
      <c r="M269" s="74">
        <f t="shared" si="109"/>
        <v>2025.99</v>
      </c>
      <c r="N269" s="75">
        <f t="shared" si="109"/>
        <v>211.9</v>
      </c>
      <c r="O269" s="74">
        <f t="shared" si="109"/>
        <v>503</v>
      </c>
      <c r="P269" s="74">
        <f t="shared" si="109"/>
        <v>3641.5</v>
      </c>
      <c r="Q269" s="76"/>
      <c r="R269" s="76"/>
      <c r="S269" s="77"/>
      <c r="T269" s="77"/>
      <c r="U269" s="75"/>
      <c r="V269" s="79"/>
      <c r="W269" s="138"/>
      <c r="X269" s="75"/>
      <c r="Y269" s="79"/>
      <c r="Z269" s="138"/>
      <c r="AA269" s="74">
        <f>SUM(AA257:AA268)</f>
        <v>875728</v>
      </c>
      <c r="AB269" s="75"/>
      <c r="AC269" s="142">
        <f t="shared" si="109"/>
        <v>2595</v>
      </c>
      <c r="AD269" s="142">
        <f t="shared" si="109"/>
        <v>6249</v>
      </c>
      <c r="AE269" s="142">
        <f t="shared" si="109"/>
        <v>8584</v>
      </c>
      <c r="AF269" s="142">
        <f t="shared" si="109"/>
        <v>6503</v>
      </c>
      <c r="AG269" s="142">
        <f t="shared" si="109"/>
        <v>34877</v>
      </c>
      <c r="AH269" s="142">
        <f t="shared" si="109"/>
        <v>22338</v>
      </c>
      <c r="AI269" s="142">
        <f t="shared" si="109"/>
        <v>3953</v>
      </c>
      <c r="AJ269" s="142">
        <f t="shared" si="109"/>
        <v>11925</v>
      </c>
      <c r="AK269" s="142">
        <f t="shared" si="109"/>
        <v>2698</v>
      </c>
      <c r="AL269" s="142">
        <f t="shared" si="109"/>
        <v>1985</v>
      </c>
      <c r="AM269" s="142">
        <f t="shared" si="109"/>
        <v>14700</v>
      </c>
      <c r="AN269" s="142">
        <f t="shared" si="109"/>
        <v>29656</v>
      </c>
      <c r="AO269" s="142">
        <f t="shared" si="109"/>
        <v>9844</v>
      </c>
      <c r="AP269" s="142">
        <f t="shared" si="109"/>
        <v>90656</v>
      </c>
      <c r="AQ269" s="142">
        <f t="shared" si="109"/>
        <v>246563</v>
      </c>
      <c r="AR269" s="75">
        <f t="shared" si="109"/>
        <v>1.2204063953930837</v>
      </c>
      <c r="AT269" s="109"/>
      <c r="AU269" s="110"/>
      <c r="AV269" s="111"/>
      <c r="AW269" s="112"/>
      <c r="AX269" s="111"/>
      <c r="AZ269" s="201"/>
    </row>
    <row r="270" spans="1:52" ht="13" thickBot="1" x14ac:dyDescent="0.3">
      <c r="A270" s="14" t="s">
        <v>129</v>
      </c>
      <c r="B270" s="15">
        <f>AVERAGE(B257:B268)</f>
        <v>202197.08333333334</v>
      </c>
      <c r="C270" s="15">
        <f t="shared" ref="C270:AR270" si="110">AVERAGE(C257:C268)</f>
        <v>6648.666666666667</v>
      </c>
      <c r="D270" s="140">
        <f t="shared" si="110"/>
        <v>254.08333333333334</v>
      </c>
      <c r="E270" s="140">
        <f>AVERAGE(E257:E268)</f>
        <v>7.833333333333333</v>
      </c>
      <c r="F270" s="162">
        <f>AVERAGE(F257:F268)</f>
        <v>96.916666666666671</v>
      </c>
      <c r="G270" s="140">
        <f>AVERAGE(G257:G268)</f>
        <v>287.5</v>
      </c>
      <c r="H270" s="140">
        <f>AVERAGE(H257:H268)</f>
        <v>5</v>
      </c>
      <c r="I270" s="162">
        <f>AVERAGE(I257:I268)</f>
        <v>98.083333333333329</v>
      </c>
      <c r="J270" s="140">
        <f t="shared" si="110"/>
        <v>538.5</v>
      </c>
      <c r="K270" s="140">
        <f>AVERAGE(K257:K268)</f>
        <v>24.666666666666668</v>
      </c>
      <c r="L270" s="162">
        <f>AVERAGE(L257:L268)</f>
        <v>95.416666666666671</v>
      </c>
      <c r="M270" s="15">
        <f t="shared" si="110"/>
        <v>168.83250000000001</v>
      </c>
      <c r="N270" s="140">
        <f t="shared" si="110"/>
        <v>17.658333333333335</v>
      </c>
      <c r="O270" s="15">
        <f t="shared" si="110"/>
        <v>41.916666666666664</v>
      </c>
      <c r="P270" s="15">
        <f t="shared" si="110"/>
        <v>303.45833333333331</v>
      </c>
      <c r="Q270" s="143">
        <f t="shared" si="110"/>
        <v>7.95</v>
      </c>
      <c r="R270" s="143">
        <f t="shared" si="110"/>
        <v>7.7</v>
      </c>
      <c r="S270" s="144">
        <f t="shared" si="110"/>
        <v>1.617</v>
      </c>
      <c r="T270" s="144">
        <f t="shared" si="110"/>
        <v>1.4389166666666666</v>
      </c>
      <c r="U270" s="140">
        <f t="shared" si="110"/>
        <v>36.25</v>
      </c>
      <c r="V270" s="145">
        <f t="shared" si="110"/>
        <v>3.2916666666666661</v>
      </c>
      <c r="W270" s="139">
        <f t="shared" si="110"/>
        <v>90.833333333333329</v>
      </c>
      <c r="X270" s="140">
        <f t="shared" si="110"/>
        <v>9.2333333333333325</v>
      </c>
      <c r="Y270" s="145">
        <f t="shared" si="110"/>
        <v>3.3091666666666666</v>
      </c>
      <c r="Z270" s="139">
        <f t="shared" si="110"/>
        <v>81.5</v>
      </c>
      <c r="AA270" s="15">
        <f>AVERAGE(AA257:AA268)</f>
        <v>97303.111111111109</v>
      </c>
      <c r="AB270" s="143">
        <f>AVERAGE(AB257:AB268)</f>
        <v>0.35992150999681627</v>
      </c>
      <c r="AC270" s="15">
        <f t="shared" si="110"/>
        <v>216.25</v>
      </c>
      <c r="AD270" s="15">
        <f t="shared" si="110"/>
        <v>520.75</v>
      </c>
      <c r="AE270" s="15">
        <f t="shared" si="110"/>
        <v>715.33333333333337</v>
      </c>
      <c r="AF270" s="15">
        <f t="shared" si="110"/>
        <v>541.91666666666663</v>
      </c>
      <c r="AG270" s="15">
        <f t="shared" si="110"/>
        <v>2906.4166666666665</v>
      </c>
      <c r="AH270" s="15">
        <f t="shared" si="110"/>
        <v>1861.5</v>
      </c>
      <c r="AI270" s="15">
        <f t="shared" si="110"/>
        <v>329.41666666666669</v>
      </c>
      <c r="AJ270" s="15">
        <f t="shared" si="110"/>
        <v>993.75</v>
      </c>
      <c r="AK270" s="15">
        <f t="shared" si="110"/>
        <v>224.83333333333334</v>
      </c>
      <c r="AL270" s="15">
        <f t="shared" si="110"/>
        <v>165.41666666666666</v>
      </c>
      <c r="AM270" s="15">
        <f t="shared" si="110"/>
        <v>1225</v>
      </c>
      <c r="AN270" s="15">
        <f t="shared" si="110"/>
        <v>2471.3333333333335</v>
      </c>
      <c r="AO270" s="15">
        <f t="shared" si="110"/>
        <v>820.33333333333337</v>
      </c>
      <c r="AP270" s="15">
        <f t="shared" si="110"/>
        <v>7554.666666666667</v>
      </c>
      <c r="AQ270" s="15">
        <f t="shared" si="110"/>
        <v>20546.916666666668</v>
      </c>
      <c r="AR270" s="143">
        <f t="shared" si="110"/>
        <v>0.10170053294942365</v>
      </c>
      <c r="AT270" s="146">
        <f t="shared" ref="AT270" si="111">C270/$E$1</f>
        <v>0.64575239575239574</v>
      </c>
      <c r="AU270" s="147">
        <f t="shared" ref="AU270" si="112">(C270*D270)/1000</f>
        <v>1689.3153888888889</v>
      </c>
      <c r="AV270" s="148">
        <f t="shared" si="105"/>
        <v>0.71039335108868329</v>
      </c>
      <c r="AW270" s="149">
        <f t="shared" ref="AW270" si="113">(C270*G270)/1000</f>
        <v>1911.4916666666668</v>
      </c>
      <c r="AX270" s="148">
        <f t="shared" si="107"/>
        <v>0.68000415036167439</v>
      </c>
      <c r="AZ270" s="202">
        <f>AVERAGE(AZ257:AZ268)</f>
        <v>25593.742222222219</v>
      </c>
    </row>
    <row r="271" spans="1:52" ht="13" thickTop="1" x14ac:dyDescent="0.25"/>
    <row r="272" spans="1:52" ht="13" thickBot="1" x14ac:dyDescent="0.3"/>
    <row r="273" spans="1:52" ht="13" thickTop="1" x14ac:dyDescent="0.25">
      <c r="A273" s="2" t="s">
        <v>7</v>
      </c>
      <c r="B273" s="3" t="s">
        <v>8</v>
      </c>
      <c r="C273" s="3" t="s">
        <v>60</v>
      </c>
      <c r="D273" s="3" t="s">
        <v>10</v>
      </c>
      <c r="E273" s="3" t="s">
        <v>11</v>
      </c>
      <c r="F273" s="156" t="s">
        <v>2</v>
      </c>
      <c r="G273" s="3" t="s">
        <v>12</v>
      </c>
      <c r="H273" s="3" t="s">
        <v>13</v>
      </c>
      <c r="I273" s="156" t="s">
        <v>14</v>
      </c>
      <c r="J273" s="3" t="s">
        <v>15</v>
      </c>
      <c r="K273" s="3" t="s">
        <v>16</v>
      </c>
      <c r="L273" s="156" t="s">
        <v>17</v>
      </c>
      <c r="M273" s="3" t="s">
        <v>18</v>
      </c>
      <c r="N273" s="4" t="s">
        <v>19</v>
      </c>
      <c r="O273" s="204" t="s">
        <v>20</v>
      </c>
      <c r="P273" s="206"/>
      <c r="Q273" s="3" t="s">
        <v>65</v>
      </c>
      <c r="R273" s="3" t="s">
        <v>66</v>
      </c>
      <c r="S273" s="3" t="s">
        <v>67</v>
      </c>
      <c r="T273" s="3" t="s">
        <v>68</v>
      </c>
      <c r="U273" s="3" t="s">
        <v>84</v>
      </c>
      <c r="V273" s="3" t="s">
        <v>85</v>
      </c>
      <c r="W273" s="136" t="s">
        <v>86</v>
      </c>
      <c r="X273" s="3" t="s">
        <v>87</v>
      </c>
      <c r="Y273" s="3" t="s">
        <v>88</v>
      </c>
      <c r="Z273" s="136" t="s">
        <v>89</v>
      </c>
      <c r="AA273" s="4" t="s">
        <v>21</v>
      </c>
      <c r="AB273" s="4" t="s">
        <v>22</v>
      </c>
      <c r="AC273" s="3" t="s">
        <v>90</v>
      </c>
      <c r="AD273" s="3" t="s">
        <v>91</v>
      </c>
      <c r="AE273" s="3" t="s">
        <v>92</v>
      </c>
      <c r="AF273" s="3" t="s">
        <v>93</v>
      </c>
      <c r="AG273" s="3" t="s">
        <v>94</v>
      </c>
      <c r="AH273" s="3" t="s">
        <v>95</v>
      </c>
      <c r="AI273" s="3" t="s">
        <v>96</v>
      </c>
      <c r="AJ273" s="3" t="s">
        <v>97</v>
      </c>
      <c r="AK273" s="3" t="s">
        <v>98</v>
      </c>
      <c r="AL273" s="3" t="s">
        <v>99</v>
      </c>
      <c r="AM273" s="3" t="s">
        <v>100</v>
      </c>
      <c r="AN273" s="3" t="s">
        <v>120</v>
      </c>
      <c r="AO273" s="3" t="s">
        <v>101</v>
      </c>
      <c r="AP273" s="3" t="s">
        <v>102</v>
      </c>
      <c r="AQ273" s="3" t="s">
        <v>103</v>
      </c>
      <c r="AR273" s="4" t="s">
        <v>22</v>
      </c>
      <c r="AT273" s="130" t="s">
        <v>107</v>
      </c>
      <c r="AU273" s="131" t="s">
        <v>108</v>
      </c>
      <c r="AV273" s="132" t="s">
        <v>109</v>
      </c>
      <c r="AW273" s="133" t="s">
        <v>107</v>
      </c>
      <c r="AX273" s="132" t="s">
        <v>107</v>
      </c>
      <c r="AZ273" s="130" t="s">
        <v>23</v>
      </c>
    </row>
    <row r="274" spans="1:52" ht="14" thickBot="1" x14ac:dyDescent="0.3">
      <c r="A274" s="5" t="s">
        <v>130</v>
      </c>
      <c r="B274" s="6" t="s">
        <v>25</v>
      </c>
      <c r="C274" s="7" t="s">
        <v>26</v>
      </c>
      <c r="D274" s="5" t="s">
        <v>27</v>
      </c>
      <c r="E274" s="5" t="s">
        <v>27</v>
      </c>
      <c r="F274" s="157" t="s">
        <v>28</v>
      </c>
      <c r="G274" s="5" t="s">
        <v>27</v>
      </c>
      <c r="H274" s="5" t="s">
        <v>27</v>
      </c>
      <c r="I274" s="157" t="s">
        <v>28</v>
      </c>
      <c r="J274" s="5" t="s">
        <v>27</v>
      </c>
      <c r="K274" s="5" t="s">
        <v>27</v>
      </c>
      <c r="L274" s="157" t="s">
        <v>28</v>
      </c>
      <c r="M274" s="6" t="s">
        <v>29</v>
      </c>
      <c r="N274" s="8" t="s">
        <v>30</v>
      </c>
      <c r="O274" s="6" t="s">
        <v>62</v>
      </c>
      <c r="P274" s="6" t="s">
        <v>52</v>
      </c>
      <c r="Q274" s="5"/>
      <c r="R274" s="5"/>
      <c r="S274" s="5"/>
      <c r="T274" s="5"/>
      <c r="U274" s="5"/>
      <c r="V274" s="5"/>
      <c r="W274" s="137" t="s">
        <v>28</v>
      </c>
      <c r="X274" s="5"/>
      <c r="Y274" s="5"/>
      <c r="Z274" s="137" t="s">
        <v>28</v>
      </c>
      <c r="AA274" s="8" t="s">
        <v>33</v>
      </c>
      <c r="AB274" s="7" t="s">
        <v>34</v>
      </c>
      <c r="AC274" s="8" t="s">
        <v>33</v>
      </c>
      <c r="AD274" s="8" t="s">
        <v>33</v>
      </c>
      <c r="AE274" s="8" t="s">
        <v>33</v>
      </c>
      <c r="AF274" s="8" t="s">
        <v>33</v>
      </c>
      <c r="AG274" s="8" t="s">
        <v>33</v>
      </c>
      <c r="AH274" s="8" t="s">
        <v>33</v>
      </c>
      <c r="AI274" s="8" t="s">
        <v>33</v>
      </c>
      <c r="AJ274" s="8" t="s">
        <v>33</v>
      </c>
      <c r="AK274" s="8" t="s">
        <v>33</v>
      </c>
      <c r="AL274" s="8" t="s">
        <v>33</v>
      </c>
      <c r="AM274" s="8" t="s">
        <v>33</v>
      </c>
      <c r="AN274" s="8" t="s">
        <v>33</v>
      </c>
      <c r="AO274" s="8" t="s">
        <v>33</v>
      </c>
      <c r="AP274" s="8" t="s">
        <v>33</v>
      </c>
      <c r="AQ274" s="8" t="s">
        <v>33</v>
      </c>
      <c r="AR274" s="7" t="s">
        <v>34</v>
      </c>
      <c r="AT274" s="101" t="s">
        <v>8</v>
      </c>
      <c r="AU274" s="102" t="s">
        <v>111</v>
      </c>
      <c r="AV274" s="103" t="s">
        <v>112</v>
      </c>
      <c r="AW274" s="104" t="s">
        <v>113</v>
      </c>
      <c r="AX274" s="103" t="s">
        <v>114</v>
      </c>
      <c r="AZ274" s="199" t="s">
        <v>35</v>
      </c>
    </row>
    <row r="275" spans="1:52" ht="13" thickTop="1" x14ac:dyDescent="0.25">
      <c r="A275" s="70" t="s">
        <v>36</v>
      </c>
      <c r="B275" s="62">
        <v>198518</v>
      </c>
      <c r="C275" s="62">
        <v>6404</v>
      </c>
      <c r="D275" s="63">
        <v>245</v>
      </c>
      <c r="E275" s="63">
        <v>7</v>
      </c>
      <c r="F275" s="158">
        <v>97</v>
      </c>
      <c r="G275" s="63">
        <v>311</v>
      </c>
      <c r="H275" s="63">
        <v>4</v>
      </c>
      <c r="I275" s="158">
        <v>99</v>
      </c>
      <c r="J275" s="63">
        <v>568</v>
      </c>
      <c r="K275" s="63">
        <v>25</v>
      </c>
      <c r="L275" s="158">
        <v>96</v>
      </c>
      <c r="M275" s="54">
        <v>241.08</v>
      </c>
      <c r="N275" s="55">
        <v>17.2</v>
      </c>
      <c r="O275" s="10">
        <v>26</v>
      </c>
      <c r="P275" s="43">
        <v>153</v>
      </c>
      <c r="Q275" s="93">
        <v>7.6</v>
      </c>
      <c r="R275" s="66">
        <v>7.5</v>
      </c>
      <c r="S275" s="48">
        <v>1.1259999999999999</v>
      </c>
      <c r="T275" s="48">
        <v>0.97899999999999998</v>
      </c>
      <c r="U275" s="10">
        <v>50</v>
      </c>
      <c r="V275" s="21">
        <v>5.5</v>
      </c>
      <c r="W275" s="63">
        <v>89</v>
      </c>
      <c r="X275" s="10">
        <v>9</v>
      </c>
      <c r="Y275" s="21">
        <v>1.6</v>
      </c>
      <c r="Z275" s="63">
        <v>81</v>
      </c>
      <c r="AA275" s="62">
        <v>121120</v>
      </c>
      <c r="AB275" s="66">
        <f t="shared" ref="AB275:AB286" si="114">AA275/B275</f>
        <v>0.61012099658469254</v>
      </c>
      <c r="AC275" s="10">
        <v>158</v>
      </c>
      <c r="AD275" s="10">
        <v>449</v>
      </c>
      <c r="AE275" s="10">
        <v>445</v>
      </c>
      <c r="AF275" s="10">
        <v>849</v>
      </c>
      <c r="AG275" s="10">
        <v>1666</v>
      </c>
      <c r="AH275" s="10">
        <v>1554</v>
      </c>
      <c r="AI275" s="10">
        <v>316</v>
      </c>
      <c r="AJ275" s="10">
        <v>1138</v>
      </c>
      <c r="AK275" s="10">
        <v>196</v>
      </c>
      <c r="AL275" s="10">
        <v>216</v>
      </c>
      <c r="AM275" s="10">
        <v>2005</v>
      </c>
      <c r="AN275" s="10">
        <v>2429</v>
      </c>
      <c r="AO275" s="10">
        <v>1013</v>
      </c>
      <c r="AP275" s="10">
        <v>7318</v>
      </c>
      <c r="AQ275" s="10">
        <f>SUM(AC275:AP275)</f>
        <v>19752</v>
      </c>
      <c r="AR275" s="66">
        <f t="shared" ref="AR275:AR286" si="115">AQ275/B275</f>
        <v>9.9497274806314789E-2</v>
      </c>
      <c r="AT275" s="105">
        <f>C275/$E$1</f>
        <v>0.62198912198912204</v>
      </c>
      <c r="AU275" s="106">
        <f>(C275*D275)/1000</f>
        <v>1568.98</v>
      </c>
      <c r="AV275" s="107">
        <f>(AU275)/$G$2</f>
        <v>0.65978973927670315</v>
      </c>
      <c r="AW275" s="108">
        <f>(C275*G275)/1000</f>
        <v>1991.644</v>
      </c>
      <c r="AX275" s="107">
        <f>(AW275)/$I$2</f>
        <v>0.70851796513696197</v>
      </c>
      <c r="AZ275" s="200">
        <f>(0.8*C275*G275)/60</f>
        <v>26555.253333333338</v>
      </c>
    </row>
    <row r="276" spans="1:52" x14ac:dyDescent="0.25">
      <c r="A276" s="71" t="s">
        <v>37</v>
      </c>
      <c r="B276" s="10">
        <v>204159</v>
      </c>
      <c r="C276" s="10">
        <v>7291</v>
      </c>
      <c r="D276" s="56">
        <v>260</v>
      </c>
      <c r="E276" s="56">
        <v>6</v>
      </c>
      <c r="F276" s="159">
        <v>98</v>
      </c>
      <c r="G276" s="56">
        <v>318</v>
      </c>
      <c r="H276" s="56">
        <v>4</v>
      </c>
      <c r="I276" s="159">
        <v>99</v>
      </c>
      <c r="J276" s="56">
        <v>582</v>
      </c>
      <c r="K276" s="56">
        <v>19</v>
      </c>
      <c r="L276" s="159">
        <v>97</v>
      </c>
      <c r="M276" s="57">
        <v>232.06</v>
      </c>
      <c r="N276" s="58">
        <v>16.5</v>
      </c>
      <c r="O276" s="10">
        <v>26</v>
      </c>
      <c r="P276" s="44">
        <v>194.5</v>
      </c>
      <c r="Q276" s="46">
        <v>7.7</v>
      </c>
      <c r="R276" s="46">
        <v>7.6</v>
      </c>
      <c r="S276" s="48">
        <v>1.399</v>
      </c>
      <c r="T276" s="48">
        <v>1.25</v>
      </c>
      <c r="U276" s="10">
        <v>41</v>
      </c>
      <c r="V276" s="21">
        <v>6.8</v>
      </c>
      <c r="W276" s="56">
        <v>83</v>
      </c>
      <c r="X276" s="10">
        <v>9</v>
      </c>
      <c r="Y276" s="21">
        <v>1.5</v>
      </c>
      <c r="Z276" s="56">
        <v>82</v>
      </c>
      <c r="AA276" s="10">
        <v>100274</v>
      </c>
      <c r="AB276" s="11">
        <f t="shared" si="114"/>
        <v>0.49115640260777138</v>
      </c>
      <c r="AC276" s="10">
        <v>372</v>
      </c>
      <c r="AD276" s="10">
        <v>590</v>
      </c>
      <c r="AE276" s="10">
        <v>812</v>
      </c>
      <c r="AF276" s="10">
        <v>723</v>
      </c>
      <c r="AG276" s="10">
        <v>1892</v>
      </c>
      <c r="AH276" s="10">
        <v>1384</v>
      </c>
      <c r="AI276" s="10">
        <v>262</v>
      </c>
      <c r="AJ276" s="10">
        <v>963</v>
      </c>
      <c r="AK276" s="10">
        <v>156</v>
      </c>
      <c r="AL276" s="10">
        <v>131</v>
      </c>
      <c r="AM276" s="10">
        <v>796</v>
      </c>
      <c r="AN276" s="10">
        <v>2111</v>
      </c>
      <c r="AO276" s="10">
        <v>815</v>
      </c>
      <c r="AP276" s="10">
        <v>6971</v>
      </c>
      <c r="AQ276" s="10">
        <f t="shared" ref="AQ276:AQ285" si="116">SUM(AC276:AP276)</f>
        <v>17978</v>
      </c>
      <c r="AR276" s="11">
        <f t="shared" si="115"/>
        <v>8.8058816902512257E-2</v>
      </c>
      <c r="AT276" s="105">
        <f t="shared" ref="AT276:AT286" si="117">C276/$E$1</f>
        <v>0.70813908313908314</v>
      </c>
      <c r="AU276" s="106">
        <f t="shared" ref="AU276:AU286" si="118">(C276*D276)/1000</f>
        <v>1895.66</v>
      </c>
      <c r="AV276" s="107">
        <f t="shared" ref="AV276:AV288" si="119">(AU276)/$G$2</f>
        <v>0.79716568544995803</v>
      </c>
      <c r="AW276" s="108">
        <f t="shared" ref="AW276:AW286" si="120">(C276*G276)/1000</f>
        <v>2318.538</v>
      </c>
      <c r="AX276" s="107">
        <f t="shared" ref="AX276:AX288" si="121">(AW276)/$I$2</f>
        <v>0.82480896478121668</v>
      </c>
      <c r="AZ276" s="200">
        <f t="shared" ref="AZ276:AZ286" si="122">(0.8*C276*G276)/60</f>
        <v>30913.840000000004</v>
      </c>
    </row>
    <row r="277" spans="1:52" x14ac:dyDescent="0.25">
      <c r="A277" s="71" t="s">
        <v>38</v>
      </c>
      <c r="B277" s="10">
        <v>233348</v>
      </c>
      <c r="C277" s="10">
        <v>7527</v>
      </c>
      <c r="D277" s="56">
        <v>222</v>
      </c>
      <c r="E277" s="56">
        <v>6</v>
      </c>
      <c r="F277" s="159">
        <v>97</v>
      </c>
      <c r="G277" s="56">
        <v>237</v>
      </c>
      <c r="H277" s="56">
        <v>4</v>
      </c>
      <c r="I277" s="159">
        <v>98</v>
      </c>
      <c r="J277" s="56">
        <v>437</v>
      </c>
      <c r="K277" s="56">
        <v>19</v>
      </c>
      <c r="L277" s="159">
        <v>96</v>
      </c>
      <c r="M277" s="11">
        <v>216.58</v>
      </c>
      <c r="N277" s="59">
        <v>16</v>
      </c>
      <c r="O277" s="10">
        <v>49</v>
      </c>
      <c r="P277" s="44">
        <v>358</v>
      </c>
      <c r="Q277" s="46">
        <v>7.6</v>
      </c>
      <c r="R277" s="46">
        <v>7.6</v>
      </c>
      <c r="S277" s="48">
        <v>1.1279999999999999</v>
      </c>
      <c r="T277" s="48">
        <v>1.0469999999999999</v>
      </c>
      <c r="U277" s="10">
        <v>31</v>
      </c>
      <c r="V277" s="21">
        <v>7.5</v>
      </c>
      <c r="W277" s="56">
        <v>76</v>
      </c>
      <c r="X277" s="10">
        <v>8</v>
      </c>
      <c r="Y277" s="21">
        <v>1.1000000000000001</v>
      </c>
      <c r="Z277" s="56">
        <v>86</v>
      </c>
      <c r="AA277" s="10">
        <v>89626</v>
      </c>
      <c r="AB277" s="11">
        <f t="shared" si="114"/>
        <v>0.38408728594202651</v>
      </c>
      <c r="AC277" s="10">
        <v>356</v>
      </c>
      <c r="AD277" s="10">
        <v>693</v>
      </c>
      <c r="AE277" s="10">
        <v>1062</v>
      </c>
      <c r="AF277" s="10">
        <v>485</v>
      </c>
      <c r="AG277" s="10">
        <v>2221</v>
      </c>
      <c r="AH277" s="10">
        <v>2481</v>
      </c>
      <c r="AI277" s="10">
        <v>491</v>
      </c>
      <c r="AJ277" s="10">
        <v>1263</v>
      </c>
      <c r="AK277" s="10">
        <v>242</v>
      </c>
      <c r="AL277" s="10">
        <v>234</v>
      </c>
      <c r="AM277" s="10">
        <v>822</v>
      </c>
      <c r="AN277" s="10">
        <v>1705</v>
      </c>
      <c r="AO277" s="10">
        <v>1134</v>
      </c>
      <c r="AP277" s="10">
        <v>8517</v>
      </c>
      <c r="AQ277" s="10">
        <f t="shared" si="116"/>
        <v>21706</v>
      </c>
      <c r="AR277" s="11">
        <f t="shared" si="115"/>
        <v>9.3019867322625432E-2</v>
      </c>
      <c r="AT277" s="105">
        <f t="shared" si="117"/>
        <v>0.73106060606060608</v>
      </c>
      <c r="AU277" s="106">
        <f t="shared" si="118"/>
        <v>1670.9939999999999</v>
      </c>
      <c r="AV277" s="107">
        <f t="shared" si="119"/>
        <v>0.70268881412952056</v>
      </c>
      <c r="AW277" s="108">
        <f t="shared" si="120"/>
        <v>1783.8989999999999</v>
      </c>
      <c r="AX277" s="107">
        <f t="shared" si="121"/>
        <v>0.63461366061899671</v>
      </c>
      <c r="AZ277" s="200">
        <f t="shared" si="122"/>
        <v>23785.320000000003</v>
      </c>
    </row>
    <row r="278" spans="1:52" x14ac:dyDescent="0.25">
      <c r="A278" s="71" t="s">
        <v>39</v>
      </c>
      <c r="B278" s="10">
        <v>184230</v>
      </c>
      <c r="C278" s="10">
        <v>6141</v>
      </c>
      <c r="D278" s="69">
        <v>242</v>
      </c>
      <c r="E278" s="56">
        <v>6</v>
      </c>
      <c r="F278" s="159">
        <v>98</v>
      </c>
      <c r="G278" s="56">
        <v>295</v>
      </c>
      <c r="H278" s="56">
        <v>4</v>
      </c>
      <c r="I278" s="159">
        <v>99</v>
      </c>
      <c r="J278" s="56">
        <v>553</v>
      </c>
      <c r="K278" s="56">
        <v>19</v>
      </c>
      <c r="L278" s="159">
        <v>97</v>
      </c>
      <c r="M278" s="11">
        <v>216.32</v>
      </c>
      <c r="N278" s="59">
        <v>17.600000000000001</v>
      </c>
      <c r="O278" s="10">
        <v>56</v>
      </c>
      <c r="P278" s="44">
        <v>445</v>
      </c>
      <c r="Q278" s="46">
        <v>7.8</v>
      </c>
      <c r="R278" s="46">
        <v>7.6</v>
      </c>
      <c r="S278" s="48">
        <v>1.6379999999999999</v>
      </c>
      <c r="T278" s="48">
        <v>1.333</v>
      </c>
      <c r="U278" s="10">
        <v>54</v>
      </c>
      <c r="V278" s="21">
        <v>3.9</v>
      </c>
      <c r="W278" s="56">
        <v>93</v>
      </c>
      <c r="X278" s="10">
        <v>9</v>
      </c>
      <c r="Y278" s="21">
        <v>1.9</v>
      </c>
      <c r="Z278" s="56">
        <v>79</v>
      </c>
      <c r="AA278" s="10">
        <v>91255</v>
      </c>
      <c r="AB278" s="11">
        <f t="shared" si="114"/>
        <v>0.49533192205395432</v>
      </c>
      <c r="AC278" s="10">
        <v>161</v>
      </c>
      <c r="AD278" s="10">
        <v>515</v>
      </c>
      <c r="AE278" s="10">
        <v>436</v>
      </c>
      <c r="AF278" s="10">
        <v>415</v>
      </c>
      <c r="AG278" s="10">
        <v>1137</v>
      </c>
      <c r="AH278" s="10">
        <v>1731</v>
      </c>
      <c r="AI278" s="10">
        <v>275</v>
      </c>
      <c r="AJ278" s="10">
        <v>1104</v>
      </c>
      <c r="AK278" s="10">
        <v>204</v>
      </c>
      <c r="AL278" s="10">
        <v>170</v>
      </c>
      <c r="AM278" s="10">
        <v>700</v>
      </c>
      <c r="AN278" s="10">
        <v>1860</v>
      </c>
      <c r="AO278" s="10">
        <v>934</v>
      </c>
      <c r="AP278" s="10">
        <v>8393</v>
      </c>
      <c r="AQ278" s="10">
        <f t="shared" si="116"/>
        <v>18035</v>
      </c>
      <c r="AR278" s="11">
        <f t="shared" si="115"/>
        <v>9.7893936926667757E-2</v>
      </c>
      <c r="AT278" s="105">
        <f t="shared" si="117"/>
        <v>0.5964452214452215</v>
      </c>
      <c r="AU278" s="106">
        <f t="shared" si="118"/>
        <v>1486.1220000000001</v>
      </c>
      <c r="AV278" s="107">
        <f t="shared" si="119"/>
        <v>0.62494617325483603</v>
      </c>
      <c r="AW278" s="108">
        <f t="shared" si="120"/>
        <v>1811.595</v>
      </c>
      <c r="AX278" s="107">
        <f t="shared" si="121"/>
        <v>0.6444663820704376</v>
      </c>
      <c r="AZ278" s="200">
        <f t="shared" si="122"/>
        <v>24154.6</v>
      </c>
    </row>
    <row r="279" spans="1:52" x14ac:dyDescent="0.25">
      <c r="A279" s="71" t="s">
        <v>40</v>
      </c>
      <c r="B279" s="10">
        <v>195747</v>
      </c>
      <c r="C279" s="10">
        <v>6314</v>
      </c>
      <c r="D279" s="56">
        <v>215</v>
      </c>
      <c r="E279" s="56">
        <v>8</v>
      </c>
      <c r="F279" s="159">
        <v>96</v>
      </c>
      <c r="G279" s="56">
        <v>312</v>
      </c>
      <c r="H279" s="56">
        <v>4</v>
      </c>
      <c r="I279" s="159">
        <v>99</v>
      </c>
      <c r="J279" s="56">
        <v>533</v>
      </c>
      <c r="K279" s="56">
        <v>20</v>
      </c>
      <c r="L279" s="159">
        <v>96</v>
      </c>
      <c r="M279" s="11">
        <v>236.12</v>
      </c>
      <c r="N279" s="59">
        <v>18.2</v>
      </c>
      <c r="O279" s="10">
        <v>51</v>
      </c>
      <c r="P279" s="44">
        <v>359.3</v>
      </c>
      <c r="Q279" s="46">
        <v>7.7</v>
      </c>
      <c r="R279" s="46">
        <v>7.6</v>
      </c>
      <c r="S279" s="48">
        <v>1.6339999999999999</v>
      </c>
      <c r="T279" s="44">
        <v>1.4410000000000001</v>
      </c>
      <c r="U279" s="10">
        <v>53</v>
      </c>
      <c r="V279" s="21">
        <v>2.4</v>
      </c>
      <c r="W279" s="56">
        <v>95</v>
      </c>
      <c r="X279" s="10">
        <v>8</v>
      </c>
      <c r="Y279" s="21">
        <v>0.9</v>
      </c>
      <c r="Z279" s="56">
        <v>88</v>
      </c>
      <c r="AA279" s="10">
        <v>95461</v>
      </c>
      <c r="AB279" s="11">
        <f t="shared" si="114"/>
        <v>0.48767541775863743</v>
      </c>
      <c r="AC279" s="10">
        <v>232</v>
      </c>
      <c r="AD279" s="10">
        <v>675</v>
      </c>
      <c r="AE279" s="10">
        <v>601</v>
      </c>
      <c r="AF279" s="10">
        <v>416</v>
      </c>
      <c r="AG279" s="10">
        <v>1435</v>
      </c>
      <c r="AH279" s="10">
        <v>1535</v>
      </c>
      <c r="AI279" s="10">
        <v>230</v>
      </c>
      <c r="AJ279" s="10">
        <v>1075</v>
      </c>
      <c r="AK279" s="10">
        <v>212</v>
      </c>
      <c r="AL279" s="10">
        <v>212</v>
      </c>
      <c r="AM279" s="10">
        <v>629</v>
      </c>
      <c r="AN279" s="10">
        <v>2231</v>
      </c>
      <c r="AO279" s="10">
        <v>869</v>
      </c>
      <c r="AP279" s="10">
        <v>7718</v>
      </c>
      <c r="AQ279" s="10">
        <f t="shared" si="116"/>
        <v>18070</v>
      </c>
      <c r="AR279" s="11">
        <f t="shared" si="115"/>
        <v>9.2313036725977918E-2</v>
      </c>
      <c r="AT279" s="105">
        <f t="shared" si="117"/>
        <v>0.61324786324786329</v>
      </c>
      <c r="AU279" s="106">
        <f t="shared" si="118"/>
        <v>1357.51</v>
      </c>
      <c r="AV279" s="107">
        <f t="shared" si="119"/>
        <v>0.57086206896551728</v>
      </c>
      <c r="AW279" s="108">
        <f t="shared" si="120"/>
        <v>1969.9680000000001</v>
      </c>
      <c r="AX279" s="107">
        <f t="shared" si="121"/>
        <v>0.70080683030949842</v>
      </c>
      <c r="AZ279" s="200">
        <f t="shared" si="122"/>
        <v>26266.240000000002</v>
      </c>
    </row>
    <row r="280" spans="1:52" x14ac:dyDescent="0.25">
      <c r="A280" s="71" t="s">
        <v>41</v>
      </c>
      <c r="B280" s="10">
        <v>182821</v>
      </c>
      <c r="C280" s="10">
        <v>6094</v>
      </c>
      <c r="D280" s="56">
        <v>190</v>
      </c>
      <c r="E280" s="56">
        <v>7</v>
      </c>
      <c r="F280" s="159">
        <v>96</v>
      </c>
      <c r="G280" s="56">
        <v>240</v>
      </c>
      <c r="H280" s="56">
        <v>4</v>
      </c>
      <c r="I280" s="159">
        <v>98</v>
      </c>
      <c r="J280" s="56">
        <v>447</v>
      </c>
      <c r="K280" s="56">
        <v>20</v>
      </c>
      <c r="L280" s="159">
        <v>96</v>
      </c>
      <c r="M280" s="11">
        <v>258.98</v>
      </c>
      <c r="N280" s="59">
        <v>17.399999999999999</v>
      </c>
      <c r="O280" s="10">
        <v>46</v>
      </c>
      <c r="P280" s="44">
        <v>338</v>
      </c>
      <c r="Q280" s="46">
        <v>7.8</v>
      </c>
      <c r="R280" s="46">
        <v>7.7</v>
      </c>
      <c r="S280" s="48">
        <v>1.627</v>
      </c>
      <c r="T280" s="48">
        <v>1.329</v>
      </c>
      <c r="U280" s="10">
        <v>41</v>
      </c>
      <c r="V280" s="21">
        <v>2.4</v>
      </c>
      <c r="W280" s="56">
        <v>94</v>
      </c>
      <c r="X280" s="10">
        <v>10</v>
      </c>
      <c r="Y280" s="21">
        <v>1.1000000000000001</v>
      </c>
      <c r="Z280" s="56">
        <v>89</v>
      </c>
      <c r="AA280" s="10">
        <v>93588</v>
      </c>
      <c r="AB280" s="11">
        <f t="shared" si="114"/>
        <v>0.51191055732109547</v>
      </c>
      <c r="AC280" s="10">
        <v>225</v>
      </c>
      <c r="AD280" s="10">
        <v>515</v>
      </c>
      <c r="AE280" s="10">
        <v>589</v>
      </c>
      <c r="AF280" s="10">
        <v>447</v>
      </c>
      <c r="AG280" s="10">
        <v>1899</v>
      </c>
      <c r="AH280" s="10">
        <v>1811</v>
      </c>
      <c r="AI280" s="10">
        <v>265</v>
      </c>
      <c r="AJ280" s="10">
        <v>967</v>
      </c>
      <c r="AK280" s="10">
        <v>260</v>
      </c>
      <c r="AL280" s="10">
        <v>267</v>
      </c>
      <c r="AM280" s="10">
        <v>648</v>
      </c>
      <c r="AN280" s="10">
        <v>2282</v>
      </c>
      <c r="AO280" s="10">
        <v>606</v>
      </c>
      <c r="AP280" s="10">
        <v>7333</v>
      </c>
      <c r="AQ280" s="10">
        <f t="shared" si="116"/>
        <v>18114</v>
      </c>
      <c r="AR280" s="11">
        <f t="shared" si="115"/>
        <v>9.908052138430487E-2</v>
      </c>
      <c r="AT280" s="105">
        <f t="shared" si="117"/>
        <v>0.59188034188034189</v>
      </c>
      <c r="AU280" s="106">
        <f t="shared" si="118"/>
        <v>1157.8599999999999</v>
      </c>
      <c r="AV280" s="107">
        <f t="shared" si="119"/>
        <v>0.48690496215306978</v>
      </c>
      <c r="AW280" s="108">
        <f t="shared" si="120"/>
        <v>1462.56</v>
      </c>
      <c r="AX280" s="107">
        <f t="shared" si="121"/>
        <v>0.520298826040555</v>
      </c>
      <c r="AZ280" s="200">
        <f t="shared" si="122"/>
        <v>19500.8</v>
      </c>
    </row>
    <row r="281" spans="1:52" x14ac:dyDescent="0.25">
      <c r="A281" s="71" t="s">
        <v>42</v>
      </c>
      <c r="B281" s="10">
        <v>175436</v>
      </c>
      <c r="C281" s="10">
        <v>5659</v>
      </c>
      <c r="D281" s="56">
        <v>224</v>
      </c>
      <c r="E281" s="56">
        <v>6</v>
      </c>
      <c r="F281" s="159">
        <v>97</v>
      </c>
      <c r="G281" s="56">
        <v>206</v>
      </c>
      <c r="H281" s="56">
        <v>5</v>
      </c>
      <c r="I281" s="159">
        <v>98</v>
      </c>
      <c r="J281" s="56">
        <v>417</v>
      </c>
      <c r="K281" s="56">
        <v>21</v>
      </c>
      <c r="L281" s="159">
        <v>95</v>
      </c>
      <c r="M281" s="11">
        <v>235.82</v>
      </c>
      <c r="N281" s="59">
        <v>18.100000000000001</v>
      </c>
      <c r="O281" s="10">
        <v>40</v>
      </c>
      <c r="P281" s="44">
        <v>273</v>
      </c>
      <c r="Q281" s="46">
        <v>7.7</v>
      </c>
      <c r="R281" s="46">
        <v>7.7</v>
      </c>
      <c r="S281" s="48">
        <v>1.5620000000000001</v>
      </c>
      <c r="T281" s="48">
        <v>1.478</v>
      </c>
      <c r="U281" s="10">
        <v>36</v>
      </c>
      <c r="V281" s="21">
        <v>1.2</v>
      </c>
      <c r="W281" s="56">
        <v>97</v>
      </c>
      <c r="X281" s="10">
        <v>12</v>
      </c>
      <c r="Y281" s="21">
        <v>1.7</v>
      </c>
      <c r="Z281" s="56">
        <v>87</v>
      </c>
      <c r="AA281" s="10">
        <v>91768</v>
      </c>
      <c r="AB281" s="11">
        <f t="shared" si="114"/>
        <v>0.52308534166305665</v>
      </c>
      <c r="AC281" s="10">
        <v>174</v>
      </c>
      <c r="AD281" s="10">
        <v>453</v>
      </c>
      <c r="AE281" s="10">
        <v>512</v>
      </c>
      <c r="AF281" s="10">
        <v>489</v>
      </c>
      <c r="AG281" s="10">
        <v>1395</v>
      </c>
      <c r="AH281" s="10">
        <v>1083</v>
      </c>
      <c r="AI281" s="10">
        <v>211</v>
      </c>
      <c r="AJ281" s="10">
        <v>1010</v>
      </c>
      <c r="AK281" s="10">
        <v>183</v>
      </c>
      <c r="AL281" s="10">
        <v>208</v>
      </c>
      <c r="AM281" s="10">
        <v>726</v>
      </c>
      <c r="AN281" s="10">
        <v>2296</v>
      </c>
      <c r="AO281" s="10">
        <v>539</v>
      </c>
      <c r="AP281" s="10">
        <v>6632</v>
      </c>
      <c r="AQ281" s="10">
        <f t="shared" si="116"/>
        <v>15911</v>
      </c>
      <c r="AR281" s="11">
        <f t="shared" si="115"/>
        <v>9.069404227182562E-2</v>
      </c>
      <c r="AT281" s="105">
        <f t="shared" si="117"/>
        <v>0.54963092463092467</v>
      </c>
      <c r="AU281" s="106">
        <f t="shared" si="118"/>
        <v>1267.616</v>
      </c>
      <c r="AV281" s="107">
        <f t="shared" si="119"/>
        <v>0.5330597140454163</v>
      </c>
      <c r="AW281" s="108">
        <f t="shared" si="120"/>
        <v>1165.7539999999999</v>
      </c>
      <c r="AX281" s="107">
        <f t="shared" si="121"/>
        <v>0.41471149057274986</v>
      </c>
      <c r="AZ281" s="200">
        <f t="shared" si="122"/>
        <v>15543.386666666665</v>
      </c>
    </row>
    <row r="282" spans="1:52" x14ac:dyDescent="0.25">
      <c r="A282" s="71" t="s">
        <v>43</v>
      </c>
      <c r="B282" s="10">
        <v>157439</v>
      </c>
      <c r="C282" s="10">
        <v>5079</v>
      </c>
      <c r="D282" s="56">
        <v>172</v>
      </c>
      <c r="E282" s="56">
        <v>4</v>
      </c>
      <c r="F282" s="159">
        <v>98</v>
      </c>
      <c r="G282" s="56">
        <v>159</v>
      </c>
      <c r="H282" s="56">
        <v>6</v>
      </c>
      <c r="I282" s="159">
        <v>96</v>
      </c>
      <c r="J282" s="56">
        <v>369</v>
      </c>
      <c r="K282" s="56">
        <v>23</v>
      </c>
      <c r="L282" s="159">
        <v>94</v>
      </c>
      <c r="M282" s="11">
        <v>150.88</v>
      </c>
      <c r="N282" s="59">
        <v>18.399999999999999</v>
      </c>
      <c r="O282" s="10">
        <v>40</v>
      </c>
      <c r="P282" s="44">
        <v>313</v>
      </c>
      <c r="Q282" s="46">
        <v>7.7</v>
      </c>
      <c r="R282" s="46">
        <v>7.6</v>
      </c>
      <c r="S282" s="48">
        <v>1.54</v>
      </c>
      <c r="T282" s="48">
        <v>1.4339999999999999</v>
      </c>
      <c r="U282" s="10">
        <v>34</v>
      </c>
      <c r="V282" s="21">
        <v>0.8</v>
      </c>
      <c r="W282" s="56">
        <v>98</v>
      </c>
      <c r="X282" s="10">
        <v>10</v>
      </c>
      <c r="Y282" s="21">
        <v>1.5</v>
      </c>
      <c r="Z282" s="56">
        <v>85</v>
      </c>
      <c r="AA282" s="10">
        <v>79674</v>
      </c>
      <c r="AB282" s="11">
        <f t="shared" si="114"/>
        <v>0.50606266554030455</v>
      </c>
      <c r="AC282" s="10">
        <v>195</v>
      </c>
      <c r="AD282" s="10">
        <v>441</v>
      </c>
      <c r="AE282" s="10">
        <v>524</v>
      </c>
      <c r="AF282" s="10">
        <v>373</v>
      </c>
      <c r="AG282" s="10">
        <v>1344</v>
      </c>
      <c r="AH282" s="10">
        <v>869</v>
      </c>
      <c r="AI282" s="10">
        <v>216</v>
      </c>
      <c r="AJ282" s="10">
        <v>1013</v>
      </c>
      <c r="AK282" s="10">
        <v>257</v>
      </c>
      <c r="AL282" s="10">
        <v>197</v>
      </c>
      <c r="AM282" s="10">
        <v>696</v>
      </c>
      <c r="AN282" s="10">
        <v>2219</v>
      </c>
      <c r="AO282" s="10">
        <v>730</v>
      </c>
      <c r="AP282" s="10">
        <v>5891</v>
      </c>
      <c r="AQ282" s="10">
        <f t="shared" si="116"/>
        <v>14965</v>
      </c>
      <c r="AR282" s="11">
        <f t="shared" si="115"/>
        <v>9.5052687072453457E-2</v>
      </c>
      <c r="AT282" s="105">
        <f t="shared" si="117"/>
        <v>0.49329836829836832</v>
      </c>
      <c r="AU282" s="106">
        <f t="shared" si="118"/>
        <v>873.58799999999997</v>
      </c>
      <c r="AV282" s="107">
        <f t="shared" si="119"/>
        <v>0.36736248948696382</v>
      </c>
      <c r="AW282" s="108">
        <f t="shared" si="120"/>
        <v>807.56100000000004</v>
      </c>
      <c r="AX282" s="107">
        <f t="shared" si="121"/>
        <v>0.28728601921024549</v>
      </c>
      <c r="AZ282" s="200">
        <f t="shared" si="122"/>
        <v>10767.480000000001</v>
      </c>
    </row>
    <row r="283" spans="1:52" x14ac:dyDescent="0.25">
      <c r="A283" s="71" t="s">
        <v>44</v>
      </c>
      <c r="B283" s="67">
        <v>160631</v>
      </c>
      <c r="C283" s="67">
        <v>5354</v>
      </c>
      <c r="D283" s="56">
        <v>258</v>
      </c>
      <c r="E283" s="56">
        <v>6</v>
      </c>
      <c r="F283" s="159">
        <v>98</v>
      </c>
      <c r="G283" s="56">
        <v>271</v>
      </c>
      <c r="H283" s="56">
        <v>5</v>
      </c>
      <c r="I283" s="159">
        <v>98</v>
      </c>
      <c r="J283" s="56">
        <v>578</v>
      </c>
      <c r="K283" s="56">
        <v>22</v>
      </c>
      <c r="L283" s="159">
        <v>96</v>
      </c>
      <c r="M283" s="11">
        <v>144.82</v>
      </c>
      <c r="N283" s="59">
        <v>16.899999999999999</v>
      </c>
      <c r="O283" s="10">
        <v>49</v>
      </c>
      <c r="P283" s="44">
        <v>331</v>
      </c>
      <c r="Q283" s="46">
        <v>7.8</v>
      </c>
      <c r="R283" s="46">
        <v>7.6</v>
      </c>
      <c r="S283" s="48">
        <v>1.782</v>
      </c>
      <c r="T283" s="48">
        <v>1.4419999999999999</v>
      </c>
      <c r="U283" s="10">
        <v>48</v>
      </c>
      <c r="V283" s="21">
        <v>1.3</v>
      </c>
      <c r="W283" s="56">
        <v>97</v>
      </c>
      <c r="X283" s="10">
        <v>9</v>
      </c>
      <c r="Y283" s="21">
        <v>1.3</v>
      </c>
      <c r="Z283" s="56">
        <v>85</v>
      </c>
      <c r="AA283" s="10">
        <v>84360</v>
      </c>
      <c r="AB283" s="11">
        <f t="shared" si="114"/>
        <v>0.52517882600494303</v>
      </c>
      <c r="AC283" s="10">
        <v>220</v>
      </c>
      <c r="AD283" s="10">
        <v>732</v>
      </c>
      <c r="AE283" s="10">
        <v>495</v>
      </c>
      <c r="AF283" s="10">
        <v>323</v>
      </c>
      <c r="AG283" s="10">
        <v>1357</v>
      </c>
      <c r="AH283" s="10">
        <v>1076</v>
      </c>
      <c r="AI283" s="10">
        <v>316</v>
      </c>
      <c r="AJ283" s="10">
        <v>1267</v>
      </c>
      <c r="AK283" s="10">
        <v>317</v>
      </c>
      <c r="AL283" s="10">
        <v>215</v>
      </c>
      <c r="AM283" s="10">
        <v>884</v>
      </c>
      <c r="AN283" s="10">
        <v>2466</v>
      </c>
      <c r="AO283" s="10">
        <v>489</v>
      </c>
      <c r="AP283" s="10">
        <v>6601</v>
      </c>
      <c r="AQ283" s="10">
        <f t="shared" si="116"/>
        <v>16758</v>
      </c>
      <c r="AR283" s="11">
        <f t="shared" si="115"/>
        <v>0.1043260640847657</v>
      </c>
      <c r="AT283" s="105">
        <f t="shared" si="117"/>
        <v>0.52000777000776999</v>
      </c>
      <c r="AU283" s="106">
        <f t="shared" si="118"/>
        <v>1381.3320000000001</v>
      </c>
      <c r="AV283" s="107">
        <f t="shared" si="119"/>
        <v>0.5808797308662742</v>
      </c>
      <c r="AW283" s="108">
        <f t="shared" si="120"/>
        <v>1450.934</v>
      </c>
      <c r="AX283" s="107">
        <f t="shared" si="121"/>
        <v>0.51616293134115976</v>
      </c>
      <c r="AZ283" s="200">
        <f t="shared" si="122"/>
        <v>19345.786666666667</v>
      </c>
    </row>
    <row r="284" spans="1:52" x14ac:dyDescent="0.25">
      <c r="A284" s="71" t="s">
        <v>45</v>
      </c>
      <c r="B284" s="10">
        <v>161087</v>
      </c>
      <c r="C284" s="67">
        <v>5196</v>
      </c>
      <c r="D284" s="56">
        <v>241</v>
      </c>
      <c r="E284" s="56">
        <v>6</v>
      </c>
      <c r="F284" s="159">
        <v>98</v>
      </c>
      <c r="G284" s="56">
        <v>262</v>
      </c>
      <c r="H284" s="56">
        <v>3</v>
      </c>
      <c r="I284" s="159">
        <v>99</v>
      </c>
      <c r="J284" s="56">
        <v>547</v>
      </c>
      <c r="K284" s="56">
        <v>25</v>
      </c>
      <c r="L284" s="159">
        <v>95</v>
      </c>
      <c r="M284" s="11">
        <v>162.24</v>
      </c>
      <c r="N284" s="59">
        <v>17.5</v>
      </c>
      <c r="O284" s="10">
        <v>26</v>
      </c>
      <c r="P284" s="44">
        <v>197</v>
      </c>
      <c r="Q284" s="46">
        <v>7.8</v>
      </c>
      <c r="R284" s="46">
        <v>7.6</v>
      </c>
      <c r="S284" s="48">
        <v>1.915</v>
      </c>
      <c r="T284" s="48">
        <v>1.5629999999999999</v>
      </c>
      <c r="U284" s="10">
        <v>44</v>
      </c>
      <c r="V284" s="21">
        <v>1.1000000000000001</v>
      </c>
      <c r="W284" s="56">
        <v>79</v>
      </c>
      <c r="X284" s="10">
        <v>10</v>
      </c>
      <c r="Y284" s="21">
        <v>2</v>
      </c>
      <c r="Z284" s="56">
        <v>79</v>
      </c>
      <c r="AA284" s="10">
        <v>87136</v>
      </c>
      <c r="AB284" s="11">
        <f t="shared" si="114"/>
        <v>0.54092509016866663</v>
      </c>
      <c r="AC284" s="10">
        <v>196</v>
      </c>
      <c r="AD284" s="10">
        <v>636</v>
      </c>
      <c r="AE284" s="10">
        <v>464</v>
      </c>
      <c r="AF284" s="10">
        <v>299</v>
      </c>
      <c r="AG284" s="10">
        <v>1257</v>
      </c>
      <c r="AH284" s="10">
        <v>872</v>
      </c>
      <c r="AI284" s="10">
        <v>263</v>
      </c>
      <c r="AJ284" s="10">
        <v>1130</v>
      </c>
      <c r="AK284" s="10">
        <v>237</v>
      </c>
      <c r="AL284" s="10">
        <v>177</v>
      </c>
      <c r="AM284" s="10">
        <v>668</v>
      </c>
      <c r="AN284" s="10">
        <v>2069</v>
      </c>
      <c r="AO284" s="10">
        <v>541</v>
      </c>
      <c r="AP284" s="10">
        <v>6004</v>
      </c>
      <c r="AQ284" s="10">
        <f t="shared" si="116"/>
        <v>14813</v>
      </c>
      <c r="AR284" s="11">
        <f t="shared" si="115"/>
        <v>9.1956520389603127E-2</v>
      </c>
      <c r="AT284" s="105">
        <f t="shared" si="117"/>
        <v>0.50466200466200462</v>
      </c>
      <c r="AU284" s="106">
        <f t="shared" si="118"/>
        <v>1252.2360000000001</v>
      </c>
      <c r="AV284" s="107">
        <f t="shared" si="119"/>
        <v>0.52659209419680408</v>
      </c>
      <c r="AW284" s="108">
        <f t="shared" si="120"/>
        <v>1361.3520000000001</v>
      </c>
      <c r="AX284" s="107">
        <f t="shared" si="121"/>
        <v>0.48429455709711849</v>
      </c>
      <c r="AZ284" s="200">
        <f t="shared" si="122"/>
        <v>18151.36</v>
      </c>
    </row>
    <row r="285" spans="1:52" x14ac:dyDescent="0.25">
      <c r="A285" s="71" t="s">
        <v>46</v>
      </c>
      <c r="B285" s="10">
        <v>149635</v>
      </c>
      <c r="C285" s="67">
        <v>4988</v>
      </c>
      <c r="D285" s="56">
        <v>316</v>
      </c>
      <c r="E285" s="56">
        <v>7</v>
      </c>
      <c r="F285" s="159">
        <v>98</v>
      </c>
      <c r="G285" s="56">
        <v>350</v>
      </c>
      <c r="H285" s="56">
        <v>4</v>
      </c>
      <c r="I285" s="159">
        <v>99</v>
      </c>
      <c r="J285" s="56">
        <v>691</v>
      </c>
      <c r="K285" s="56">
        <v>24</v>
      </c>
      <c r="L285" s="159">
        <v>97</v>
      </c>
      <c r="M285" s="11">
        <v>84.2</v>
      </c>
      <c r="N285" s="59">
        <v>17.3</v>
      </c>
      <c r="O285" s="10">
        <v>51</v>
      </c>
      <c r="P285" s="44">
        <v>357</v>
      </c>
      <c r="Q285" s="46">
        <v>7.9</v>
      </c>
      <c r="R285" s="46">
        <v>7.7</v>
      </c>
      <c r="S285" s="48">
        <v>1.929</v>
      </c>
      <c r="T285" s="48">
        <v>1.605</v>
      </c>
      <c r="U285" s="10">
        <v>51</v>
      </c>
      <c r="V285" s="21">
        <v>1.5</v>
      </c>
      <c r="W285" s="56">
        <v>97</v>
      </c>
      <c r="X285" s="10">
        <v>13</v>
      </c>
      <c r="Y285" s="21">
        <v>1.3</v>
      </c>
      <c r="Z285" s="56">
        <v>90</v>
      </c>
      <c r="AA285" s="10">
        <v>97974</v>
      </c>
      <c r="AB285" s="11">
        <f t="shared" si="114"/>
        <v>0.65475323286664211</v>
      </c>
      <c r="AC285" s="10">
        <v>185</v>
      </c>
      <c r="AD285" s="10">
        <v>623</v>
      </c>
      <c r="AE285" s="10">
        <v>491</v>
      </c>
      <c r="AF285" s="10">
        <v>330</v>
      </c>
      <c r="AG285" s="10">
        <v>1486</v>
      </c>
      <c r="AH285" s="10">
        <v>1063</v>
      </c>
      <c r="AI285" s="10">
        <v>321</v>
      </c>
      <c r="AJ285" s="10">
        <v>809</v>
      </c>
      <c r="AK285" s="10">
        <v>172</v>
      </c>
      <c r="AL285" s="10">
        <v>339</v>
      </c>
      <c r="AM285" s="10">
        <v>584</v>
      </c>
      <c r="AN285" s="10">
        <v>2174</v>
      </c>
      <c r="AO285" s="10">
        <v>673</v>
      </c>
      <c r="AP285" s="10">
        <v>6819</v>
      </c>
      <c r="AQ285" s="10">
        <f t="shared" si="116"/>
        <v>16069</v>
      </c>
      <c r="AR285" s="11">
        <f t="shared" si="115"/>
        <v>0.10738797741170181</v>
      </c>
      <c r="AT285" s="105">
        <f t="shared" si="117"/>
        <v>0.48445998445998445</v>
      </c>
      <c r="AU285" s="106">
        <f t="shared" si="118"/>
        <v>1576.2080000000001</v>
      </c>
      <c r="AV285" s="107">
        <f t="shared" si="119"/>
        <v>0.66282926829268296</v>
      </c>
      <c r="AW285" s="108">
        <f t="shared" si="120"/>
        <v>1745.8</v>
      </c>
      <c r="AX285" s="107">
        <f t="shared" si="121"/>
        <v>0.62106012095339735</v>
      </c>
      <c r="AZ285" s="200">
        <f t="shared" si="122"/>
        <v>23277.333333333332</v>
      </c>
    </row>
    <row r="286" spans="1:52" ht="13" thickBot="1" x14ac:dyDescent="0.3">
      <c r="A286" s="72" t="s">
        <v>47</v>
      </c>
      <c r="B286" s="65">
        <v>144043</v>
      </c>
      <c r="C286" s="65">
        <v>4647</v>
      </c>
      <c r="D286" s="64">
        <v>293</v>
      </c>
      <c r="E286" s="64">
        <v>6</v>
      </c>
      <c r="F286" s="160">
        <v>98</v>
      </c>
      <c r="G286" s="64">
        <v>370</v>
      </c>
      <c r="H286" s="64">
        <v>3</v>
      </c>
      <c r="I286" s="160">
        <v>99</v>
      </c>
      <c r="J286" s="64">
        <v>681</v>
      </c>
      <c r="K286" s="64">
        <v>25</v>
      </c>
      <c r="L286" s="160">
        <v>96</v>
      </c>
      <c r="M286" s="60">
        <v>187.56</v>
      </c>
      <c r="N286" s="61">
        <v>17.100000000000001</v>
      </c>
      <c r="O286" s="10">
        <v>27</v>
      </c>
      <c r="P286" s="45">
        <v>218.5</v>
      </c>
      <c r="Q286" s="46">
        <v>7.8</v>
      </c>
      <c r="R286" s="46">
        <v>7.6</v>
      </c>
      <c r="S286" s="48">
        <v>1.9930000000000001</v>
      </c>
      <c r="T286" s="48">
        <v>1.698</v>
      </c>
      <c r="U286" s="10">
        <v>49</v>
      </c>
      <c r="V286" s="21">
        <v>0.6</v>
      </c>
      <c r="W286" s="64">
        <v>99</v>
      </c>
      <c r="X286" s="10">
        <v>12</v>
      </c>
      <c r="Y286" s="21">
        <v>1.3</v>
      </c>
      <c r="Z286" s="64">
        <v>89</v>
      </c>
      <c r="AA286" s="65">
        <v>104125</v>
      </c>
      <c r="AB286" s="11">
        <f t="shared" si="114"/>
        <v>0.72287441944419373</v>
      </c>
      <c r="AC286" s="10">
        <v>163</v>
      </c>
      <c r="AD286" s="10">
        <v>685</v>
      </c>
      <c r="AE286" s="10">
        <v>486</v>
      </c>
      <c r="AF286" s="10">
        <v>274</v>
      </c>
      <c r="AG286" s="10">
        <v>1580</v>
      </c>
      <c r="AH286" s="10">
        <v>684</v>
      </c>
      <c r="AI286" s="10">
        <v>277</v>
      </c>
      <c r="AJ286" s="10">
        <v>950</v>
      </c>
      <c r="AK286" s="10">
        <v>159</v>
      </c>
      <c r="AL286" s="10">
        <v>174</v>
      </c>
      <c r="AM286" s="10">
        <v>591</v>
      </c>
      <c r="AN286" s="10">
        <v>2326</v>
      </c>
      <c r="AO286" s="10">
        <v>642</v>
      </c>
      <c r="AP286" s="10">
        <v>8954</v>
      </c>
      <c r="AQ286" s="10">
        <f>SUM(AC286:AP286)</f>
        <v>17945</v>
      </c>
      <c r="AR286" s="68">
        <f t="shared" si="115"/>
        <v>0.12458085432822143</v>
      </c>
      <c r="AT286" s="105">
        <f t="shared" si="117"/>
        <v>0.45134032634032634</v>
      </c>
      <c r="AU286" s="106">
        <f t="shared" si="118"/>
        <v>1361.5709999999999</v>
      </c>
      <c r="AV286" s="107">
        <f t="shared" si="119"/>
        <v>0.57256980656013456</v>
      </c>
      <c r="AW286" s="108">
        <f t="shared" si="120"/>
        <v>1719.39</v>
      </c>
      <c r="AX286" s="107">
        <f t="shared" si="121"/>
        <v>0.61166488794023488</v>
      </c>
      <c r="AZ286" s="200">
        <f t="shared" si="122"/>
        <v>22925.200000000004</v>
      </c>
    </row>
    <row r="287" spans="1:52" ht="13" thickTop="1" x14ac:dyDescent="0.25">
      <c r="A287" s="141" t="s">
        <v>131</v>
      </c>
      <c r="B287" s="142">
        <f t="shared" ref="B287:AR287" si="123">SUM(B275:B286)</f>
        <v>2147094</v>
      </c>
      <c r="C287" s="142">
        <f t="shared" si="123"/>
        <v>70694</v>
      </c>
      <c r="D287" s="135"/>
      <c r="E287" s="135"/>
      <c r="F287" s="161"/>
      <c r="G287" s="135"/>
      <c r="H287" s="135"/>
      <c r="I287" s="161"/>
      <c r="J287" s="135"/>
      <c r="K287" s="135"/>
      <c r="L287" s="161"/>
      <c r="M287" s="74">
        <f t="shared" si="123"/>
        <v>2366.6599999999994</v>
      </c>
      <c r="N287" s="75">
        <f t="shared" si="123"/>
        <v>208.20000000000002</v>
      </c>
      <c r="O287" s="74">
        <f t="shared" si="123"/>
        <v>487</v>
      </c>
      <c r="P287" s="74">
        <f t="shared" si="123"/>
        <v>3537.3</v>
      </c>
      <c r="Q287" s="76"/>
      <c r="R287" s="76"/>
      <c r="S287" s="77"/>
      <c r="T287" s="77"/>
      <c r="U287" s="75"/>
      <c r="V287" s="79"/>
      <c r="W287" s="138"/>
      <c r="X287" s="75"/>
      <c r="Y287" s="79"/>
      <c r="Z287" s="138"/>
      <c r="AA287" s="74">
        <f>SUM(AA275:AA286)</f>
        <v>1136361</v>
      </c>
      <c r="AB287" s="75"/>
      <c r="AC287" s="142">
        <f t="shared" si="123"/>
        <v>2637</v>
      </c>
      <c r="AD287" s="142">
        <f t="shared" si="123"/>
        <v>7007</v>
      </c>
      <c r="AE287" s="142">
        <f t="shared" si="123"/>
        <v>6917</v>
      </c>
      <c r="AF287" s="142">
        <f t="shared" si="123"/>
        <v>5423</v>
      </c>
      <c r="AG287" s="142">
        <f t="shared" si="123"/>
        <v>18669</v>
      </c>
      <c r="AH287" s="142">
        <f t="shared" si="123"/>
        <v>16143</v>
      </c>
      <c r="AI287" s="142">
        <f t="shared" si="123"/>
        <v>3443</v>
      </c>
      <c r="AJ287" s="142">
        <f t="shared" si="123"/>
        <v>12689</v>
      </c>
      <c r="AK287" s="142">
        <f t="shared" si="123"/>
        <v>2595</v>
      </c>
      <c r="AL287" s="142">
        <f t="shared" si="123"/>
        <v>2540</v>
      </c>
      <c r="AM287" s="142">
        <f t="shared" si="123"/>
        <v>9749</v>
      </c>
      <c r="AN287" s="142">
        <f t="shared" si="123"/>
        <v>26168</v>
      </c>
      <c r="AO287" s="142">
        <f t="shared" si="123"/>
        <v>8985</v>
      </c>
      <c r="AP287" s="142">
        <f t="shared" si="123"/>
        <v>87151</v>
      </c>
      <c r="AQ287" s="142">
        <f t="shared" si="123"/>
        <v>210116</v>
      </c>
      <c r="AR287" s="75">
        <f t="shared" si="123"/>
        <v>1.1838615996269741</v>
      </c>
      <c r="AT287" s="109"/>
      <c r="AU287" s="110"/>
      <c r="AV287" s="111"/>
      <c r="AW287" s="112"/>
      <c r="AX287" s="111"/>
      <c r="AZ287" s="201"/>
    </row>
    <row r="288" spans="1:52" ht="13" thickBot="1" x14ac:dyDescent="0.3">
      <c r="A288" s="14" t="s">
        <v>132</v>
      </c>
      <c r="B288" s="15">
        <f>AVERAGE(B275:B286)</f>
        <v>178924.5</v>
      </c>
      <c r="C288" s="15">
        <f t="shared" ref="C288:AR288" si="124">AVERAGE(C275:C286)</f>
        <v>5891.166666666667</v>
      </c>
      <c r="D288" s="140">
        <f t="shared" si="124"/>
        <v>239.83333333333334</v>
      </c>
      <c r="E288" s="140">
        <f>AVERAGE(E275:E286)</f>
        <v>6.25</v>
      </c>
      <c r="F288" s="162">
        <f>AVERAGE(F275:F286)</f>
        <v>97.416666666666671</v>
      </c>
      <c r="G288" s="140">
        <f>AVERAGE(G275:G286)</f>
        <v>277.58333333333331</v>
      </c>
      <c r="H288" s="140">
        <f>AVERAGE(H275:H286)</f>
        <v>4.166666666666667</v>
      </c>
      <c r="I288" s="162">
        <f>AVERAGE(I275:I286)</f>
        <v>98.416666666666671</v>
      </c>
      <c r="J288" s="140">
        <f t="shared" si="124"/>
        <v>533.58333333333337</v>
      </c>
      <c r="K288" s="140">
        <f>AVERAGE(K275:K286)</f>
        <v>21.833333333333332</v>
      </c>
      <c r="L288" s="162">
        <f>AVERAGE(L275:L286)</f>
        <v>95.916666666666671</v>
      </c>
      <c r="M288" s="15">
        <f t="shared" si="124"/>
        <v>197.22166666666661</v>
      </c>
      <c r="N288" s="140">
        <f t="shared" si="124"/>
        <v>17.350000000000001</v>
      </c>
      <c r="O288" s="15">
        <f t="shared" si="124"/>
        <v>40.583333333333336</v>
      </c>
      <c r="P288" s="15">
        <f t="shared" si="124"/>
        <v>294.77500000000003</v>
      </c>
      <c r="Q288" s="143">
        <f t="shared" si="124"/>
        <v>7.7416666666666671</v>
      </c>
      <c r="R288" s="143">
        <f t="shared" si="124"/>
        <v>7.6166666666666663</v>
      </c>
      <c r="S288" s="144">
        <f t="shared" si="124"/>
        <v>1.6060833333333331</v>
      </c>
      <c r="T288" s="144">
        <f t="shared" si="124"/>
        <v>1.3832500000000001</v>
      </c>
      <c r="U288" s="140">
        <f t="shared" si="124"/>
        <v>44.333333333333336</v>
      </c>
      <c r="V288" s="145">
        <f t="shared" si="124"/>
        <v>2.9166666666666665</v>
      </c>
      <c r="W288" s="139">
        <f t="shared" si="124"/>
        <v>91.416666666666671</v>
      </c>
      <c r="X288" s="140">
        <f t="shared" si="124"/>
        <v>9.9166666666666661</v>
      </c>
      <c r="Y288" s="145">
        <f t="shared" si="124"/>
        <v>1.4333333333333333</v>
      </c>
      <c r="Z288" s="139">
        <f t="shared" si="124"/>
        <v>85</v>
      </c>
      <c r="AA288" s="15">
        <f>AVERAGE(AA275:AA286)</f>
        <v>94696.75</v>
      </c>
      <c r="AB288" s="143">
        <f>AVERAGE(AB275:AB286)</f>
        <v>0.53776351316299864</v>
      </c>
      <c r="AC288" s="15">
        <f t="shared" si="124"/>
        <v>219.75</v>
      </c>
      <c r="AD288" s="15">
        <f t="shared" si="124"/>
        <v>583.91666666666663</v>
      </c>
      <c r="AE288" s="15">
        <f t="shared" si="124"/>
        <v>576.41666666666663</v>
      </c>
      <c r="AF288" s="15">
        <f t="shared" si="124"/>
        <v>451.91666666666669</v>
      </c>
      <c r="AG288" s="15">
        <f t="shared" si="124"/>
        <v>1555.75</v>
      </c>
      <c r="AH288" s="15">
        <f t="shared" si="124"/>
        <v>1345.25</v>
      </c>
      <c r="AI288" s="15">
        <f t="shared" si="124"/>
        <v>286.91666666666669</v>
      </c>
      <c r="AJ288" s="15">
        <f t="shared" si="124"/>
        <v>1057.4166666666667</v>
      </c>
      <c r="AK288" s="15">
        <f t="shared" si="124"/>
        <v>216.25</v>
      </c>
      <c r="AL288" s="15">
        <f t="shared" si="124"/>
        <v>211.66666666666666</v>
      </c>
      <c r="AM288" s="15">
        <f t="shared" si="124"/>
        <v>812.41666666666663</v>
      </c>
      <c r="AN288" s="15">
        <f t="shared" si="124"/>
        <v>2180.6666666666665</v>
      </c>
      <c r="AO288" s="15">
        <f t="shared" si="124"/>
        <v>748.75</v>
      </c>
      <c r="AP288" s="15">
        <f t="shared" si="124"/>
        <v>7262.583333333333</v>
      </c>
      <c r="AQ288" s="15">
        <f t="shared" si="124"/>
        <v>17509.666666666668</v>
      </c>
      <c r="AR288" s="143">
        <f t="shared" si="124"/>
        <v>9.8655133302247844E-2</v>
      </c>
      <c r="AT288" s="146">
        <f t="shared" ref="AT288" si="125">C288/$E$1</f>
        <v>0.57218013468013473</v>
      </c>
      <c r="AU288" s="147">
        <f t="shared" ref="AU288" si="126">(C288*D288)/1000</f>
        <v>1412.898138888889</v>
      </c>
      <c r="AV288" s="148">
        <f t="shared" si="119"/>
        <v>0.5941539692552098</v>
      </c>
      <c r="AW288" s="149">
        <f t="shared" ref="AW288" si="127">(C288*G288)/1000</f>
        <v>1635.2896805555556</v>
      </c>
      <c r="AX288" s="148">
        <f t="shared" si="121"/>
        <v>0.58174659571524567</v>
      </c>
      <c r="AZ288" s="202">
        <f>AVERAGE(AZ275:AZ286)</f>
        <v>21765.55</v>
      </c>
    </row>
    <row r="289" spans="1:52" ht="13" thickTop="1" x14ac:dyDescent="0.25"/>
    <row r="290" spans="1:52" ht="13" thickBot="1" x14ac:dyDescent="0.3"/>
    <row r="291" spans="1:52" ht="13" thickTop="1" x14ac:dyDescent="0.25">
      <c r="A291" s="2" t="s">
        <v>7</v>
      </c>
      <c r="B291" s="3" t="s">
        <v>8</v>
      </c>
      <c r="C291" s="3" t="s">
        <v>60</v>
      </c>
      <c r="D291" s="3" t="s">
        <v>10</v>
      </c>
      <c r="E291" s="3" t="s">
        <v>11</v>
      </c>
      <c r="F291" s="156" t="s">
        <v>2</v>
      </c>
      <c r="G291" s="3" t="s">
        <v>12</v>
      </c>
      <c r="H291" s="3" t="s">
        <v>13</v>
      </c>
      <c r="I291" s="156" t="s">
        <v>14</v>
      </c>
      <c r="J291" s="3" t="s">
        <v>15</v>
      </c>
      <c r="K291" s="3" t="s">
        <v>16</v>
      </c>
      <c r="L291" s="156" t="s">
        <v>17</v>
      </c>
      <c r="M291" s="3" t="s">
        <v>18</v>
      </c>
      <c r="N291" s="4" t="s">
        <v>19</v>
      </c>
      <c r="O291" s="204" t="s">
        <v>20</v>
      </c>
      <c r="P291" s="206"/>
      <c r="Q291" s="3" t="s">
        <v>65</v>
      </c>
      <c r="R291" s="3" t="s">
        <v>66</v>
      </c>
      <c r="S291" s="3" t="s">
        <v>67</v>
      </c>
      <c r="T291" s="3" t="s">
        <v>68</v>
      </c>
      <c r="U291" s="3" t="s">
        <v>84</v>
      </c>
      <c r="V291" s="3" t="s">
        <v>85</v>
      </c>
      <c r="W291" s="136" t="s">
        <v>86</v>
      </c>
      <c r="X291" s="3" t="s">
        <v>87</v>
      </c>
      <c r="Y291" s="3" t="s">
        <v>88</v>
      </c>
      <c r="Z291" s="136" t="s">
        <v>89</v>
      </c>
      <c r="AA291" s="4" t="s">
        <v>21</v>
      </c>
      <c r="AB291" s="4" t="s">
        <v>22</v>
      </c>
      <c r="AC291" s="3" t="s">
        <v>90</v>
      </c>
      <c r="AD291" s="3" t="s">
        <v>91</v>
      </c>
      <c r="AE291" s="3" t="s">
        <v>92</v>
      </c>
      <c r="AF291" s="3" t="s">
        <v>93</v>
      </c>
      <c r="AG291" s="3" t="s">
        <v>94</v>
      </c>
      <c r="AH291" s="3" t="s">
        <v>95</v>
      </c>
      <c r="AI291" s="3" t="s">
        <v>96</v>
      </c>
      <c r="AJ291" s="3" t="s">
        <v>97</v>
      </c>
      <c r="AK291" s="3" t="s">
        <v>98</v>
      </c>
      <c r="AL291" s="3" t="s">
        <v>99</v>
      </c>
      <c r="AM291" s="3" t="s">
        <v>100</v>
      </c>
      <c r="AN291" s="3" t="s">
        <v>120</v>
      </c>
      <c r="AO291" s="3" t="s">
        <v>101</v>
      </c>
      <c r="AP291" s="3" t="s">
        <v>102</v>
      </c>
      <c r="AQ291" s="3" t="s">
        <v>103</v>
      </c>
      <c r="AR291" s="4" t="s">
        <v>22</v>
      </c>
      <c r="AT291" s="130" t="s">
        <v>107</v>
      </c>
      <c r="AU291" s="131" t="s">
        <v>108</v>
      </c>
      <c r="AV291" s="132" t="s">
        <v>109</v>
      </c>
      <c r="AW291" s="133" t="s">
        <v>107</v>
      </c>
      <c r="AX291" s="132" t="s">
        <v>107</v>
      </c>
      <c r="AZ291" s="130" t="s">
        <v>23</v>
      </c>
    </row>
    <row r="292" spans="1:52" ht="14" thickBot="1" x14ac:dyDescent="0.3">
      <c r="A292" s="5" t="s">
        <v>133</v>
      </c>
      <c r="B292" s="6" t="s">
        <v>25</v>
      </c>
      <c r="C292" s="7" t="s">
        <v>26</v>
      </c>
      <c r="D292" s="5" t="s">
        <v>27</v>
      </c>
      <c r="E292" s="5" t="s">
        <v>27</v>
      </c>
      <c r="F292" s="157" t="s">
        <v>28</v>
      </c>
      <c r="G292" s="5" t="s">
        <v>27</v>
      </c>
      <c r="H292" s="5" t="s">
        <v>27</v>
      </c>
      <c r="I292" s="157" t="s">
        <v>28</v>
      </c>
      <c r="J292" s="5" t="s">
        <v>27</v>
      </c>
      <c r="K292" s="5" t="s">
        <v>27</v>
      </c>
      <c r="L292" s="157" t="s">
        <v>28</v>
      </c>
      <c r="M292" s="6" t="s">
        <v>29</v>
      </c>
      <c r="N292" s="8" t="s">
        <v>30</v>
      </c>
      <c r="O292" s="6" t="s">
        <v>62</v>
      </c>
      <c r="P292" s="6" t="s">
        <v>52</v>
      </c>
      <c r="Q292" s="5"/>
      <c r="R292" s="5"/>
      <c r="S292" s="5"/>
      <c r="T292" s="5"/>
      <c r="U292" s="5"/>
      <c r="V292" s="5"/>
      <c r="W292" s="137" t="s">
        <v>28</v>
      </c>
      <c r="X292" s="5"/>
      <c r="Y292" s="5"/>
      <c r="Z292" s="137" t="s">
        <v>28</v>
      </c>
      <c r="AA292" s="8" t="s">
        <v>33</v>
      </c>
      <c r="AB292" s="7" t="s">
        <v>34</v>
      </c>
      <c r="AC292" s="8" t="s">
        <v>33</v>
      </c>
      <c r="AD292" s="8" t="s">
        <v>33</v>
      </c>
      <c r="AE292" s="8" t="s">
        <v>33</v>
      </c>
      <c r="AF292" s="8" t="s">
        <v>33</v>
      </c>
      <c r="AG292" s="8" t="s">
        <v>33</v>
      </c>
      <c r="AH292" s="8" t="s">
        <v>33</v>
      </c>
      <c r="AI292" s="8" t="s">
        <v>33</v>
      </c>
      <c r="AJ292" s="8" t="s">
        <v>33</v>
      </c>
      <c r="AK292" s="8" t="s">
        <v>33</v>
      </c>
      <c r="AL292" s="8" t="s">
        <v>33</v>
      </c>
      <c r="AM292" s="8" t="s">
        <v>33</v>
      </c>
      <c r="AN292" s="8" t="s">
        <v>33</v>
      </c>
      <c r="AO292" s="8" t="s">
        <v>33</v>
      </c>
      <c r="AP292" s="8" t="s">
        <v>33</v>
      </c>
      <c r="AQ292" s="8" t="s">
        <v>33</v>
      </c>
      <c r="AR292" s="7" t="s">
        <v>34</v>
      </c>
      <c r="AT292" s="101" t="s">
        <v>8</v>
      </c>
      <c r="AU292" s="102" t="s">
        <v>111</v>
      </c>
      <c r="AV292" s="103" t="s">
        <v>112</v>
      </c>
      <c r="AW292" s="104" t="s">
        <v>113</v>
      </c>
      <c r="AX292" s="103" t="s">
        <v>114</v>
      </c>
      <c r="AZ292" s="199" t="s">
        <v>35</v>
      </c>
    </row>
    <row r="293" spans="1:52" ht="13" thickTop="1" x14ac:dyDescent="0.25">
      <c r="A293" s="70" t="s">
        <v>36</v>
      </c>
      <c r="B293" s="62">
        <v>143280</v>
      </c>
      <c r="C293" s="62">
        <v>4622</v>
      </c>
      <c r="D293" s="63">
        <v>265</v>
      </c>
      <c r="E293" s="63">
        <v>6</v>
      </c>
      <c r="F293" s="158">
        <v>98</v>
      </c>
      <c r="G293" s="63">
        <v>253</v>
      </c>
      <c r="H293" s="63">
        <v>3</v>
      </c>
      <c r="I293" s="158">
        <v>99</v>
      </c>
      <c r="J293" s="63">
        <v>555</v>
      </c>
      <c r="K293" s="63">
        <v>24</v>
      </c>
      <c r="L293" s="158">
        <v>96</v>
      </c>
      <c r="M293" s="54">
        <v>186.87</v>
      </c>
      <c r="N293" s="55">
        <v>17</v>
      </c>
      <c r="O293" s="10">
        <v>42</v>
      </c>
      <c r="P293" s="43">
        <v>318</v>
      </c>
      <c r="Q293" s="93">
        <v>7.7</v>
      </c>
      <c r="R293" s="66">
        <v>7.6</v>
      </c>
      <c r="S293" s="48">
        <v>1.9830000000000001</v>
      </c>
      <c r="T293" s="48">
        <v>1.609</v>
      </c>
      <c r="U293" s="10">
        <v>47</v>
      </c>
      <c r="V293" s="21">
        <v>0.8</v>
      </c>
      <c r="W293" s="56">
        <f>100-(V293*100/U293)</f>
        <v>98.297872340425528</v>
      </c>
      <c r="X293" s="10">
        <v>11</v>
      </c>
      <c r="Y293" s="21">
        <v>1.4</v>
      </c>
      <c r="Z293" s="56">
        <f>100-(Y293*100/X293)</f>
        <v>87.27272727272728</v>
      </c>
      <c r="AA293" s="62">
        <v>107928</v>
      </c>
      <c r="AB293" s="66">
        <f t="shared" ref="AB293:AB304" si="128">AA293/B293</f>
        <v>0.75326633165829149</v>
      </c>
      <c r="AC293" s="10">
        <v>191</v>
      </c>
      <c r="AD293" s="10">
        <v>837</v>
      </c>
      <c r="AE293" s="10">
        <v>518</v>
      </c>
      <c r="AF293" s="10">
        <v>348</v>
      </c>
      <c r="AG293" s="10">
        <v>1097</v>
      </c>
      <c r="AH293" s="10">
        <v>828</v>
      </c>
      <c r="AI293" s="10">
        <v>288</v>
      </c>
      <c r="AJ293" s="10">
        <v>1155</v>
      </c>
      <c r="AK293" s="10">
        <v>153</v>
      </c>
      <c r="AL293" s="10">
        <v>134</v>
      </c>
      <c r="AM293" s="10">
        <v>646</v>
      </c>
      <c r="AN293" s="10">
        <v>2173</v>
      </c>
      <c r="AO293" s="10">
        <v>612</v>
      </c>
      <c r="AP293" s="10">
        <v>5934</v>
      </c>
      <c r="AQ293" s="10">
        <f>SUM(AC293:AP293)</f>
        <v>14914</v>
      </c>
      <c r="AR293" s="66">
        <f t="shared" ref="AR293:AR304" si="129">AQ293/B293</f>
        <v>0.10408989391401452</v>
      </c>
      <c r="AT293" s="105">
        <f>C293/$E$1</f>
        <v>0.44891219891219891</v>
      </c>
      <c r="AU293" s="106">
        <f>(C293*D293)/1000</f>
        <v>1224.83</v>
      </c>
      <c r="AV293" s="107">
        <f>(AU293)/$G$2</f>
        <v>0.51506728343145503</v>
      </c>
      <c r="AW293" s="108">
        <f>(C293*G293)/1000</f>
        <v>1169.366</v>
      </c>
      <c r="AX293" s="107">
        <f>(AW293)/$I$2</f>
        <v>0.41599644254713625</v>
      </c>
      <c r="AZ293" s="200">
        <f>(0.8*C293*G293)/60</f>
        <v>15591.546666666667</v>
      </c>
    </row>
    <row r="294" spans="1:52" x14ac:dyDescent="0.25">
      <c r="A294" s="71" t="s">
        <v>37</v>
      </c>
      <c r="B294" s="10">
        <v>148848</v>
      </c>
      <c r="C294" s="10">
        <v>5133</v>
      </c>
      <c r="D294" s="56">
        <v>321</v>
      </c>
      <c r="E294" s="56">
        <v>7</v>
      </c>
      <c r="F294" s="159">
        <v>98</v>
      </c>
      <c r="G294" s="56">
        <v>320</v>
      </c>
      <c r="H294" s="56">
        <v>3</v>
      </c>
      <c r="I294" s="159">
        <v>99</v>
      </c>
      <c r="J294" s="56">
        <v>626</v>
      </c>
      <c r="K294" s="56">
        <v>21</v>
      </c>
      <c r="L294" s="159">
        <v>97</v>
      </c>
      <c r="M294" s="57">
        <v>255.06</v>
      </c>
      <c r="N294" s="58">
        <v>17</v>
      </c>
      <c r="O294" s="10">
        <v>46</v>
      </c>
      <c r="P294" s="44">
        <v>297</v>
      </c>
      <c r="Q294" s="46">
        <v>7.8</v>
      </c>
      <c r="R294" s="46">
        <v>7.6</v>
      </c>
      <c r="S294" s="48">
        <v>2.0270000000000001</v>
      </c>
      <c r="T294" s="48">
        <v>1.879</v>
      </c>
      <c r="U294" s="10">
        <v>58</v>
      </c>
      <c r="V294" s="21">
        <v>1.7</v>
      </c>
      <c r="W294" s="56">
        <f>100-(V294*100/U294)</f>
        <v>97.068965517241381</v>
      </c>
      <c r="X294" s="10">
        <v>12</v>
      </c>
      <c r="Y294" s="21">
        <v>1.3</v>
      </c>
      <c r="Z294" s="56">
        <f>100-(Y294*100/X294)</f>
        <v>89.166666666666671</v>
      </c>
      <c r="AA294" s="10">
        <v>103981</v>
      </c>
      <c r="AB294" s="11">
        <f t="shared" si="128"/>
        <v>0.69857169730194557</v>
      </c>
      <c r="AC294" s="10">
        <v>244</v>
      </c>
      <c r="AD294" s="10">
        <v>838</v>
      </c>
      <c r="AE294" s="10">
        <v>593</v>
      </c>
      <c r="AF294" s="10">
        <v>357</v>
      </c>
      <c r="AG294" s="10">
        <v>1225</v>
      </c>
      <c r="AH294" s="10">
        <v>779</v>
      </c>
      <c r="AI294" s="10">
        <v>306</v>
      </c>
      <c r="AJ294" s="10">
        <v>1081</v>
      </c>
      <c r="AK294" s="10">
        <v>170</v>
      </c>
      <c r="AL294" s="10">
        <v>116</v>
      </c>
      <c r="AM294" s="10">
        <v>750</v>
      </c>
      <c r="AN294" s="10">
        <v>2368</v>
      </c>
      <c r="AO294" s="10">
        <v>464</v>
      </c>
      <c r="AP294" s="10">
        <v>6177</v>
      </c>
      <c r="AQ294" s="10">
        <f>SUM(AC294:AP294)</f>
        <v>15468</v>
      </c>
      <c r="AR294" s="11">
        <f t="shared" si="129"/>
        <v>0.10391809093840697</v>
      </c>
      <c r="AT294" s="105">
        <f t="shared" ref="AT294:AT304" si="130">C294/$E$1</f>
        <v>0.49854312354312352</v>
      </c>
      <c r="AU294" s="106">
        <f t="shared" ref="AU294:AU304" si="131">(C294*D294)/1000</f>
        <v>1647.693</v>
      </c>
      <c r="AV294" s="107">
        <f t="shared" ref="AV294:AV306" si="132">(AU294)/$G$2</f>
        <v>0.69289024390243903</v>
      </c>
      <c r="AW294" s="108">
        <f t="shared" ref="AW294:AW304" si="133">(C294*G294)/1000</f>
        <v>1642.56</v>
      </c>
      <c r="AX294" s="107">
        <f t="shared" ref="AX294:AX306" si="134">(AW294)/$I$2</f>
        <v>0.58433297758804692</v>
      </c>
      <c r="AZ294" s="200">
        <f t="shared" ref="AZ294:AZ304" si="135">(0.8*C294*G294)/60</f>
        <v>21900.800000000003</v>
      </c>
    </row>
    <row r="295" spans="1:52" x14ac:dyDescent="0.25">
      <c r="A295" s="71" t="s">
        <v>38</v>
      </c>
      <c r="B295" s="10">
        <v>184361</v>
      </c>
      <c r="C295" s="10">
        <v>5947</v>
      </c>
      <c r="D295" s="56">
        <v>212</v>
      </c>
      <c r="E295" s="56">
        <v>5</v>
      </c>
      <c r="F295" s="159">
        <v>98</v>
      </c>
      <c r="G295" s="56">
        <v>279</v>
      </c>
      <c r="H295" s="56">
        <v>4</v>
      </c>
      <c r="I295" s="159">
        <v>99</v>
      </c>
      <c r="J295" s="56">
        <v>564</v>
      </c>
      <c r="K295" s="56">
        <v>19</v>
      </c>
      <c r="L295" s="159">
        <v>97</v>
      </c>
      <c r="M295" s="11">
        <v>312.5</v>
      </c>
      <c r="N295" s="59">
        <v>16.899999999999999</v>
      </c>
      <c r="O295" s="10">
        <v>44</v>
      </c>
      <c r="P295" s="44">
        <v>268</v>
      </c>
      <c r="Q295" s="46">
        <v>7.7</v>
      </c>
      <c r="R295" s="46">
        <v>7.6</v>
      </c>
      <c r="S295" s="48">
        <v>1.5940000000000001</v>
      </c>
      <c r="T295" s="48">
        <v>1.3759999999999999</v>
      </c>
      <c r="U295" s="10">
        <v>42</v>
      </c>
      <c r="V295" s="21">
        <v>2.8</v>
      </c>
      <c r="W295" s="56">
        <v>93</v>
      </c>
      <c r="X295" s="10">
        <v>8</v>
      </c>
      <c r="Y295" s="21">
        <v>1.4</v>
      </c>
      <c r="Z295" s="56">
        <v>83</v>
      </c>
      <c r="AA295" s="10">
        <v>100762</v>
      </c>
      <c r="AB295" s="11">
        <f t="shared" si="128"/>
        <v>0.54654726324981961</v>
      </c>
      <c r="AC295" s="10">
        <v>369</v>
      </c>
      <c r="AD295" s="10">
        <v>1152</v>
      </c>
      <c r="AE295" s="10">
        <v>960</v>
      </c>
      <c r="AF295" s="10">
        <v>591</v>
      </c>
      <c r="AG295" s="10">
        <v>2483</v>
      </c>
      <c r="AH295" s="10">
        <v>905</v>
      </c>
      <c r="AI295" s="10">
        <v>358</v>
      </c>
      <c r="AJ295" s="10">
        <v>929</v>
      </c>
      <c r="AK295" s="10">
        <v>208</v>
      </c>
      <c r="AL295" s="10">
        <v>146</v>
      </c>
      <c r="AM295" s="10">
        <v>854</v>
      </c>
      <c r="AN295" s="10">
        <v>2307</v>
      </c>
      <c r="AO295" s="10">
        <v>696</v>
      </c>
      <c r="AP295" s="10">
        <v>6969</v>
      </c>
      <c r="AQ295" s="10">
        <f>SUM(AC295:AP295)</f>
        <v>18927</v>
      </c>
      <c r="AR295" s="11">
        <f t="shared" si="129"/>
        <v>0.10266271066006367</v>
      </c>
      <c r="AT295" s="105">
        <f t="shared" si="130"/>
        <v>0.57760295260295258</v>
      </c>
      <c r="AU295" s="106">
        <f t="shared" si="131"/>
        <v>1260.7639999999999</v>
      </c>
      <c r="AV295" s="107">
        <f t="shared" si="132"/>
        <v>0.53017830109335573</v>
      </c>
      <c r="AW295" s="108">
        <f t="shared" si="133"/>
        <v>1659.213</v>
      </c>
      <c r="AX295" s="107">
        <f t="shared" si="134"/>
        <v>0.59025720384204905</v>
      </c>
      <c r="AZ295" s="200">
        <f t="shared" si="135"/>
        <v>22122.840000000004</v>
      </c>
    </row>
    <row r="296" spans="1:52" x14ac:dyDescent="0.25">
      <c r="A296" s="71" t="s">
        <v>39</v>
      </c>
      <c r="B296" s="10">
        <v>166082</v>
      </c>
      <c r="C296" s="10">
        <v>5536</v>
      </c>
      <c r="D296" s="69">
        <v>248</v>
      </c>
      <c r="E296" s="56">
        <v>12</v>
      </c>
      <c r="F296" s="159">
        <v>95</v>
      </c>
      <c r="G296" s="56">
        <v>281</v>
      </c>
      <c r="H296" s="56">
        <v>4</v>
      </c>
      <c r="I296" s="159">
        <v>99</v>
      </c>
      <c r="J296" s="56">
        <v>622</v>
      </c>
      <c r="K296" s="56">
        <v>26</v>
      </c>
      <c r="L296" s="159">
        <v>96</v>
      </c>
      <c r="M296" s="11">
        <v>234.99</v>
      </c>
      <c r="N296" s="59">
        <v>17.399999999999999</v>
      </c>
      <c r="O296" s="10">
        <v>29</v>
      </c>
      <c r="P296" s="44">
        <v>157</v>
      </c>
      <c r="Q296" s="46">
        <v>7.7</v>
      </c>
      <c r="R296" s="46">
        <v>7.6</v>
      </c>
      <c r="S296" s="48">
        <v>1.73</v>
      </c>
      <c r="T296" s="48">
        <v>1.423</v>
      </c>
      <c r="U296" s="10">
        <v>54</v>
      </c>
      <c r="V296" s="21">
        <v>1.8</v>
      </c>
      <c r="W296" s="56">
        <v>97</v>
      </c>
      <c r="X296" s="10">
        <v>9</v>
      </c>
      <c r="Y296" s="21">
        <v>1.6</v>
      </c>
      <c r="Z296" s="56">
        <v>82</v>
      </c>
      <c r="AA296" s="10">
        <v>99094</v>
      </c>
      <c r="AB296" s="11">
        <f t="shared" si="128"/>
        <v>0.59665707301212656</v>
      </c>
      <c r="AC296" s="10">
        <v>205</v>
      </c>
      <c r="AD296" s="10">
        <v>882</v>
      </c>
      <c r="AE296" s="10">
        <v>589</v>
      </c>
      <c r="AF296" s="10">
        <v>362</v>
      </c>
      <c r="AG296" s="10">
        <v>2227</v>
      </c>
      <c r="AH296" s="10">
        <v>1030</v>
      </c>
      <c r="AI296" s="10">
        <v>345</v>
      </c>
      <c r="AJ296" s="10">
        <v>899</v>
      </c>
      <c r="AK296" s="10">
        <v>230</v>
      </c>
      <c r="AL296" s="10">
        <v>157</v>
      </c>
      <c r="AM296" s="10">
        <v>535</v>
      </c>
      <c r="AN296" s="10">
        <v>2492</v>
      </c>
      <c r="AO296" s="10">
        <v>679</v>
      </c>
      <c r="AP296" s="10">
        <v>6343</v>
      </c>
      <c r="AQ296" s="10">
        <f t="shared" ref="AQ296:AQ303" si="136">SUM(AC296:AP296)</f>
        <v>16975</v>
      </c>
      <c r="AR296" s="11">
        <f t="shared" si="129"/>
        <v>0.10220854758492792</v>
      </c>
      <c r="AT296" s="105">
        <f t="shared" si="130"/>
        <v>0.53768453768453772</v>
      </c>
      <c r="AU296" s="106">
        <f t="shared" si="131"/>
        <v>1372.9280000000001</v>
      </c>
      <c r="AV296" s="107">
        <f t="shared" si="132"/>
        <v>0.57734566862910008</v>
      </c>
      <c r="AW296" s="108">
        <f t="shared" si="133"/>
        <v>1555.616</v>
      </c>
      <c r="AX296" s="107">
        <f t="shared" si="134"/>
        <v>0.55340305940946277</v>
      </c>
      <c r="AZ296" s="200">
        <f t="shared" si="135"/>
        <v>20741.546666666669</v>
      </c>
    </row>
    <row r="297" spans="1:52" x14ac:dyDescent="0.25">
      <c r="A297" s="71" t="s">
        <v>40</v>
      </c>
      <c r="B297" s="10">
        <v>158506</v>
      </c>
      <c r="C297" s="10">
        <v>5113</v>
      </c>
      <c r="D297" s="56">
        <v>268</v>
      </c>
      <c r="E297" s="56">
        <v>7</v>
      </c>
      <c r="F297" s="159">
        <v>97</v>
      </c>
      <c r="G297" s="56">
        <v>265</v>
      </c>
      <c r="H297" s="56">
        <v>4</v>
      </c>
      <c r="I297" s="159">
        <v>98</v>
      </c>
      <c r="J297" s="56">
        <v>611</v>
      </c>
      <c r="K297" s="56">
        <v>20</v>
      </c>
      <c r="L297" s="159">
        <v>97</v>
      </c>
      <c r="M297" s="11">
        <v>235.2</v>
      </c>
      <c r="N297" s="59">
        <v>17.5</v>
      </c>
      <c r="O297" s="10">
        <v>26</v>
      </c>
      <c r="P297" s="44">
        <v>128</v>
      </c>
      <c r="Q297" s="46">
        <v>7.7</v>
      </c>
      <c r="R297" s="46">
        <v>7.5</v>
      </c>
      <c r="S297" s="48">
        <v>1.774</v>
      </c>
      <c r="T297" s="44">
        <v>1.5149999999999999</v>
      </c>
      <c r="U297" s="10">
        <v>71</v>
      </c>
      <c r="V297" s="21">
        <v>2</v>
      </c>
      <c r="W297" s="56">
        <v>97</v>
      </c>
      <c r="X297" s="10">
        <v>9</v>
      </c>
      <c r="Y297" s="21">
        <v>1.3</v>
      </c>
      <c r="Z297" s="56">
        <v>85</v>
      </c>
      <c r="AA297" s="10">
        <v>99760</v>
      </c>
      <c r="AB297" s="11">
        <f t="shared" si="128"/>
        <v>0.62937680592532774</v>
      </c>
      <c r="AC297" s="10">
        <v>345</v>
      </c>
      <c r="AD297" s="10">
        <v>717</v>
      </c>
      <c r="AE297" s="10">
        <v>524</v>
      </c>
      <c r="AF297" s="10">
        <v>330</v>
      </c>
      <c r="AG297" s="10">
        <v>1740</v>
      </c>
      <c r="AH297" s="10">
        <v>838</v>
      </c>
      <c r="AI297" s="10">
        <v>290</v>
      </c>
      <c r="AJ297" s="10">
        <v>916</v>
      </c>
      <c r="AK297" s="10">
        <v>208</v>
      </c>
      <c r="AL297" s="10">
        <v>160</v>
      </c>
      <c r="AM297" s="10">
        <v>468</v>
      </c>
      <c r="AN297" s="10">
        <v>2490</v>
      </c>
      <c r="AO297" s="10">
        <v>827</v>
      </c>
      <c r="AP297" s="10">
        <v>6494</v>
      </c>
      <c r="AQ297" s="10">
        <f t="shared" si="136"/>
        <v>16347</v>
      </c>
      <c r="AR297" s="11">
        <f t="shared" si="129"/>
        <v>0.10313174264696605</v>
      </c>
      <c r="AT297" s="105">
        <f t="shared" si="130"/>
        <v>0.49660062160062163</v>
      </c>
      <c r="AU297" s="106">
        <f t="shared" si="131"/>
        <v>1370.2840000000001</v>
      </c>
      <c r="AV297" s="107">
        <f t="shared" si="132"/>
        <v>0.57623380992430617</v>
      </c>
      <c r="AW297" s="108">
        <f t="shared" si="133"/>
        <v>1354.9449999999999</v>
      </c>
      <c r="AX297" s="107">
        <f t="shared" si="134"/>
        <v>0.48201529704731411</v>
      </c>
      <c r="AZ297" s="200">
        <f t="shared" si="135"/>
        <v>18065.933333333334</v>
      </c>
    </row>
    <row r="298" spans="1:52" x14ac:dyDescent="0.25">
      <c r="A298" s="71" t="s">
        <v>41</v>
      </c>
      <c r="B298" s="10">
        <v>161105</v>
      </c>
      <c r="C298" s="10">
        <v>5370</v>
      </c>
      <c r="D298" s="56">
        <v>211</v>
      </c>
      <c r="E298" s="56">
        <v>7</v>
      </c>
      <c r="F298" s="159">
        <v>97</v>
      </c>
      <c r="G298" s="56">
        <v>251</v>
      </c>
      <c r="H298" s="56">
        <v>5</v>
      </c>
      <c r="I298" s="159">
        <v>98</v>
      </c>
      <c r="J298" s="56">
        <v>485</v>
      </c>
      <c r="K298" s="56">
        <v>21</v>
      </c>
      <c r="L298" s="159">
        <v>96</v>
      </c>
      <c r="M298" s="11">
        <v>260.52</v>
      </c>
      <c r="N298" s="59">
        <v>18.2</v>
      </c>
      <c r="O298" s="10">
        <v>41</v>
      </c>
      <c r="P298" s="44">
        <v>154</v>
      </c>
      <c r="Q298" s="46">
        <v>7.7</v>
      </c>
      <c r="R298" s="46">
        <v>7.6</v>
      </c>
      <c r="S298" s="10">
        <v>1909</v>
      </c>
      <c r="T298" s="10">
        <v>1789</v>
      </c>
      <c r="U298" s="10">
        <v>40</v>
      </c>
      <c r="V298" s="21">
        <v>2.6</v>
      </c>
      <c r="W298" s="56">
        <v>94</v>
      </c>
      <c r="X298" s="10">
        <v>14</v>
      </c>
      <c r="Y298" s="21">
        <v>1.2</v>
      </c>
      <c r="Z298" s="56">
        <v>92</v>
      </c>
      <c r="AA298" s="10">
        <v>95980</v>
      </c>
      <c r="AB298" s="11">
        <f t="shared" si="128"/>
        <v>0.59576052884764596</v>
      </c>
      <c r="AC298" s="10">
        <v>304</v>
      </c>
      <c r="AD298" s="10">
        <v>1021</v>
      </c>
      <c r="AE298" s="10">
        <v>701</v>
      </c>
      <c r="AF298" s="10">
        <v>284</v>
      </c>
      <c r="AG298" s="10">
        <v>2260</v>
      </c>
      <c r="AH298" s="10">
        <v>752</v>
      </c>
      <c r="AI298" s="10">
        <v>251</v>
      </c>
      <c r="AJ298" s="10">
        <v>931</v>
      </c>
      <c r="AK298" s="10">
        <v>186</v>
      </c>
      <c r="AL298" s="10">
        <v>167</v>
      </c>
      <c r="AM298" s="10">
        <v>428</v>
      </c>
      <c r="AN298" s="10">
        <v>2264</v>
      </c>
      <c r="AO298" s="10">
        <v>810</v>
      </c>
      <c r="AP298" s="10">
        <v>6247</v>
      </c>
      <c r="AQ298" s="10">
        <f t="shared" si="136"/>
        <v>16606</v>
      </c>
      <c r="AR298" s="11">
        <f t="shared" si="129"/>
        <v>0.10307563390335496</v>
      </c>
      <c r="AT298" s="105">
        <f t="shared" si="130"/>
        <v>0.52156177156177153</v>
      </c>
      <c r="AU298" s="106">
        <f t="shared" si="131"/>
        <v>1133.07</v>
      </c>
      <c r="AV298" s="107">
        <f t="shared" si="132"/>
        <v>0.47648023549201007</v>
      </c>
      <c r="AW298" s="108">
        <f t="shared" si="133"/>
        <v>1347.87</v>
      </c>
      <c r="AX298" s="107">
        <f t="shared" si="134"/>
        <v>0.47949839914621128</v>
      </c>
      <c r="AZ298" s="200">
        <f t="shared" si="135"/>
        <v>17971.599999999999</v>
      </c>
    </row>
    <row r="299" spans="1:52" x14ac:dyDescent="0.25">
      <c r="A299" s="71" t="s">
        <v>42</v>
      </c>
      <c r="B299" s="10">
        <v>164639</v>
      </c>
      <c r="C299" s="10">
        <v>5311</v>
      </c>
      <c r="D299" s="56">
        <v>305</v>
      </c>
      <c r="E299" s="56">
        <v>4</v>
      </c>
      <c r="F299" s="159">
        <v>99</v>
      </c>
      <c r="G299" s="56">
        <v>250</v>
      </c>
      <c r="H299" s="56">
        <v>6</v>
      </c>
      <c r="I299" s="159">
        <v>98</v>
      </c>
      <c r="J299" s="56">
        <v>633</v>
      </c>
      <c r="K299" s="56">
        <v>20</v>
      </c>
      <c r="L299" s="159">
        <v>97</v>
      </c>
      <c r="M299" s="11">
        <v>217.52</v>
      </c>
      <c r="N299" s="59">
        <v>18.5</v>
      </c>
      <c r="O299" s="10">
        <v>31</v>
      </c>
      <c r="P299" s="44">
        <v>183</v>
      </c>
      <c r="Q299" s="46">
        <v>7.7</v>
      </c>
      <c r="R299" s="46">
        <v>7.5</v>
      </c>
      <c r="S299" s="48">
        <v>2.105</v>
      </c>
      <c r="T299" s="48">
        <v>1.748</v>
      </c>
      <c r="U299" s="10">
        <v>49</v>
      </c>
      <c r="V299" s="21">
        <v>1.8</v>
      </c>
      <c r="W299" s="56">
        <v>96</v>
      </c>
      <c r="X299" s="10">
        <v>10</v>
      </c>
      <c r="Y299" s="21">
        <v>1.5</v>
      </c>
      <c r="Z299" s="56">
        <v>85</v>
      </c>
      <c r="AA299" s="10">
        <v>83832</v>
      </c>
      <c r="AB299" s="11">
        <f t="shared" si="128"/>
        <v>0.50918676619755954</v>
      </c>
      <c r="AC299" s="10">
        <v>459</v>
      </c>
      <c r="AD299" s="10">
        <v>1285</v>
      </c>
      <c r="AE299" s="10">
        <v>885</v>
      </c>
      <c r="AF299" s="10">
        <v>347</v>
      </c>
      <c r="AG299" s="10">
        <v>2212</v>
      </c>
      <c r="AH299" s="10">
        <v>884</v>
      </c>
      <c r="AI299" s="10">
        <v>267</v>
      </c>
      <c r="AJ299" s="10">
        <v>739</v>
      </c>
      <c r="AK299" s="10">
        <v>190</v>
      </c>
      <c r="AL299" s="10">
        <v>208</v>
      </c>
      <c r="AM299" s="10">
        <v>455</v>
      </c>
      <c r="AN299" s="10">
        <v>2699</v>
      </c>
      <c r="AO299" s="10">
        <v>608</v>
      </c>
      <c r="AP299" s="10">
        <v>5948</v>
      </c>
      <c r="AQ299" s="10">
        <f t="shared" si="136"/>
        <v>17186</v>
      </c>
      <c r="AR299" s="11">
        <f t="shared" si="129"/>
        <v>0.10438595958430262</v>
      </c>
      <c r="AT299" s="105">
        <f t="shared" si="130"/>
        <v>0.51583139083139085</v>
      </c>
      <c r="AU299" s="106">
        <f t="shared" si="131"/>
        <v>1619.855</v>
      </c>
      <c r="AV299" s="107">
        <f t="shared" si="132"/>
        <v>0.68118376787216151</v>
      </c>
      <c r="AW299" s="108">
        <f t="shared" si="133"/>
        <v>1327.75</v>
      </c>
      <c r="AX299" s="107">
        <f t="shared" si="134"/>
        <v>0.47234080398434719</v>
      </c>
      <c r="AZ299" s="200">
        <f t="shared" si="135"/>
        <v>17703.333333333332</v>
      </c>
    </row>
    <row r="300" spans="1:52" x14ac:dyDescent="0.25">
      <c r="A300" s="71" t="s">
        <v>43</v>
      </c>
      <c r="B300" s="10">
        <v>150513</v>
      </c>
      <c r="C300" s="10">
        <v>4855</v>
      </c>
      <c r="D300" s="56">
        <v>211</v>
      </c>
      <c r="E300" s="56">
        <v>5</v>
      </c>
      <c r="F300" s="159">
        <v>98</v>
      </c>
      <c r="G300" s="56">
        <v>228</v>
      </c>
      <c r="H300" s="56">
        <v>4</v>
      </c>
      <c r="I300" s="159">
        <v>98</v>
      </c>
      <c r="J300" s="56">
        <v>469</v>
      </c>
      <c r="K300" s="56">
        <v>22</v>
      </c>
      <c r="L300" s="159">
        <v>95</v>
      </c>
      <c r="M300" s="11">
        <v>124.24</v>
      </c>
      <c r="N300" s="59">
        <v>19</v>
      </c>
      <c r="O300" s="10">
        <v>14</v>
      </c>
      <c r="P300" s="44">
        <v>88</v>
      </c>
      <c r="Q300" s="46">
        <v>7.6</v>
      </c>
      <c r="R300" s="46">
        <v>7.4</v>
      </c>
      <c r="S300" s="48">
        <v>1.911</v>
      </c>
      <c r="T300" s="48">
        <v>1.452</v>
      </c>
      <c r="U300" s="10">
        <v>60</v>
      </c>
      <c r="V300" s="21">
        <v>1.9</v>
      </c>
      <c r="W300" s="56">
        <v>97</v>
      </c>
      <c r="X300" s="10">
        <v>8</v>
      </c>
      <c r="Y300" s="21">
        <v>1.1000000000000001</v>
      </c>
      <c r="Z300" s="56">
        <v>87</v>
      </c>
      <c r="AA300" s="10">
        <v>72711</v>
      </c>
      <c r="AB300" s="11">
        <f t="shared" si="128"/>
        <v>0.48308783958860696</v>
      </c>
      <c r="AC300" s="10">
        <v>292</v>
      </c>
      <c r="AD300" s="10">
        <v>1206</v>
      </c>
      <c r="AE300" s="10">
        <v>842</v>
      </c>
      <c r="AF300" s="10">
        <v>345</v>
      </c>
      <c r="AG300" s="10">
        <v>2100</v>
      </c>
      <c r="AH300" s="10">
        <v>755</v>
      </c>
      <c r="AI300" s="10">
        <v>253</v>
      </c>
      <c r="AJ300" s="10">
        <v>1446</v>
      </c>
      <c r="AK300" s="10">
        <v>188</v>
      </c>
      <c r="AL300" s="10">
        <v>216</v>
      </c>
      <c r="AM300" s="10">
        <v>428</v>
      </c>
      <c r="AN300" s="10">
        <v>1970</v>
      </c>
      <c r="AO300" s="10">
        <v>556</v>
      </c>
      <c r="AP300" s="10">
        <v>6029</v>
      </c>
      <c r="AQ300" s="10">
        <f t="shared" si="136"/>
        <v>16626</v>
      </c>
      <c r="AR300" s="11">
        <f t="shared" si="129"/>
        <v>0.11046221921030078</v>
      </c>
      <c r="AT300" s="105">
        <f t="shared" si="130"/>
        <v>0.47154234654234656</v>
      </c>
      <c r="AU300" s="106">
        <f t="shared" si="131"/>
        <v>1024.405</v>
      </c>
      <c r="AV300" s="107">
        <f t="shared" si="132"/>
        <v>0.43078427249789736</v>
      </c>
      <c r="AW300" s="108">
        <f t="shared" si="133"/>
        <v>1106.94</v>
      </c>
      <c r="AX300" s="107">
        <f t="shared" si="134"/>
        <v>0.3937886872998933</v>
      </c>
      <c r="AZ300" s="200">
        <f t="shared" si="135"/>
        <v>14759.2</v>
      </c>
    </row>
    <row r="301" spans="1:52" x14ac:dyDescent="0.25">
      <c r="A301" s="71" t="s">
        <v>44</v>
      </c>
      <c r="B301" s="67">
        <v>156429</v>
      </c>
      <c r="C301" s="67">
        <v>5214</v>
      </c>
      <c r="D301" s="56">
        <v>284</v>
      </c>
      <c r="E301" s="56">
        <v>6</v>
      </c>
      <c r="F301" s="159">
        <v>98</v>
      </c>
      <c r="G301" s="56">
        <v>283</v>
      </c>
      <c r="H301" s="56">
        <v>4</v>
      </c>
      <c r="I301" s="159">
        <v>99</v>
      </c>
      <c r="J301" s="56">
        <v>640</v>
      </c>
      <c r="K301" s="56">
        <v>21</v>
      </c>
      <c r="L301" s="159">
        <v>97</v>
      </c>
      <c r="M301" s="11">
        <v>210.04</v>
      </c>
      <c r="N301" s="59">
        <v>18.3</v>
      </c>
      <c r="O301" s="10">
        <v>37</v>
      </c>
      <c r="P301" s="44">
        <v>211</v>
      </c>
      <c r="Q301" s="46">
        <v>7.7</v>
      </c>
      <c r="R301" s="46">
        <v>7.6</v>
      </c>
      <c r="S301" s="48">
        <v>1.869</v>
      </c>
      <c r="T301" s="48">
        <v>1.478</v>
      </c>
      <c r="U301" s="10">
        <v>67</v>
      </c>
      <c r="V301" s="21">
        <v>2.2000000000000002</v>
      </c>
      <c r="W301" s="56">
        <v>97</v>
      </c>
      <c r="X301" s="10">
        <v>9</v>
      </c>
      <c r="Y301" s="21">
        <v>1.1000000000000001</v>
      </c>
      <c r="Z301" s="56">
        <v>88</v>
      </c>
      <c r="AA301" s="10">
        <v>81451</v>
      </c>
      <c r="AB301" s="11">
        <f t="shared" si="128"/>
        <v>0.52068989765324847</v>
      </c>
      <c r="AC301" s="10">
        <v>210</v>
      </c>
      <c r="AD301" s="10">
        <v>1211</v>
      </c>
      <c r="AE301" s="10">
        <v>743</v>
      </c>
      <c r="AF301" s="10">
        <v>352</v>
      </c>
      <c r="AG301" s="10">
        <v>2300</v>
      </c>
      <c r="AH301" s="10">
        <v>922</v>
      </c>
      <c r="AI301" s="10">
        <v>317</v>
      </c>
      <c r="AJ301" s="10">
        <v>1010</v>
      </c>
      <c r="AK301" s="10">
        <v>211</v>
      </c>
      <c r="AL301" s="10">
        <v>221</v>
      </c>
      <c r="AM301" s="10">
        <v>457</v>
      </c>
      <c r="AN301" s="10">
        <v>2419</v>
      </c>
      <c r="AO301" s="10">
        <v>648</v>
      </c>
      <c r="AP301" s="10">
        <v>6229</v>
      </c>
      <c r="AQ301" s="10">
        <f t="shared" si="136"/>
        <v>17250</v>
      </c>
      <c r="AR301" s="11">
        <f t="shared" si="129"/>
        <v>0.11027367048309457</v>
      </c>
      <c r="AT301" s="105">
        <f t="shared" si="130"/>
        <v>0.50641025641025639</v>
      </c>
      <c r="AU301" s="106">
        <f t="shared" si="131"/>
        <v>1480.7760000000001</v>
      </c>
      <c r="AV301" s="107">
        <f t="shared" si="132"/>
        <v>0.62269806560134566</v>
      </c>
      <c r="AW301" s="108">
        <f t="shared" si="133"/>
        <v>1475.5619999999999</v>
      </c>
      <c r="AX301" s="107">
        <f t="shared" si="134"/>
        <v>0.52492422625400215</v>
      </c>
      <c r="AZ301" s="200">
        <f t="shared" si="135"/>
        <v>19674.159999999996</v>
      </c>
    </row>
    <row r="302" spans="1:52" x14ac:dyDescent="0.25">
      <c r="A302" s="71" t="s">
        <v>45</v>
      </c>
      <c r="B302" s="10">
        <v>165283</v>
      </c>
      <c r="C302" s="67">
        <v>5332</v>
      </c>
      <c r="D302" s="56">
        <v>243</v>
      </c>
      <c r="E302" s="56">
        <v>6</v>
      </c>
      <c r="F302" s="159">
        <v>98</v>
      </c>
      <c r="G302" s="56">
        <v>294</v>
      </c>
      <c r="H302" s="56">
        <v>4</v>
      </c>
      <c r="I302" s="159">
        <v>99</v>
      </c>
      <c r="J302" s="56">
        <v>657</v>
      </c>
      <c r="K302" s="56">
        <v>21</v>
      </c>
      <c r="L302" s="159">
        <v>97</v>
      </c>
      <c r="M302" s="11">
        <v>189.52</v>
      </c>
      <c r="N302" s="59">
        <v>18.2</v>
      </c>
      <c r="O302" s="10">
        <v>43</v>
      </c>
      <c r="P302" s="44">
        <v>324.5</v>
      </c>
      <c r="Q302" s="46">
        <v>7.7</v>
      </c>
      <c r="R302" s="46">
        <v>7.5</v>
      </c>
      <c r="S302" s="48">
        <v>1.903</v>
      </c>
      <c r="T302" s="48">
        <v>1.5249999999999999</v>
      </c>
      <c r="U302" s="10">
        <v>59</v>
      </c>
      <c r="V302" s="21">
        <v>2.1</v>
      </c>
      <c r="W302" s="56">
        <v>96</v>
      </c>
      <c r="X302" s="10">
        <v>9</v>
      </c>
      <c r="Y302" s="21">
        <v>1.1000000000000001</v>
      </c>
      <c r="Z302" s="56">
        <v>86</v>
      </c>
      <c r="AA302" s="10">
        <v>82659</v>
      </c>
      <c r="AB302" s="11">
        <f t="shared" si="128"/>
        <v>0.50010587900752046</v>
      </c>
      <c r="AC302" s="10">
        <v>153</v>
      </c>
      <c r="AD302" s="10">
        <v>1223</v>
      </c>
      <c r="AE302" s="10">
        <v>749</v>
      </c>
      <c r="AF302" s="10">
        <v>360</v>
      </c>
      <c r="AG302" s="10">
        <v>2326</v>
      </c>
      <c r="AH302" s="10">
        <v>910</v>
      </c>
      <c r="AI302" s="10">
        <v>329</v>
      </c>
      <c r="AJ302" s="10">
        <v>800</v>
      </c>
      <c r="AK302" s="10">
        <v>232</v>
      </c>
      <c r="AL302" s="10">
        <v>235</v>
      </c>
      <c r="AM302" s="10">
        <v>496</v>
      </c>
      <c r="AN302" s="10">
        <v>2279</v>
      </c>
      <c r="AO302" s="10">
        <v>961</v>
      </c>
      <c r="AP302" s="10">
        <v>8307</v>
      </c>
      <c r="AQ302" s="10">
        <f t="shared" si="136"/>
        <v>19360</v>
      </c>
      <c r="AR302" s="11">
        <f t="shared" si="129"/>
        <v>0.11713243346260656</v>
      </c>
      <c r="AT302" s="105">
        <f t="shared" si="130"/>
        <v>0.51787101787101786</v>
      </c>
      <c r="AU302" s="106">
        <f t="shared" si="131"/>
        <v>1295.6759999999999</v>
      </c>
      <c r="AV302" s="107">
        <f t="shared" si="132"/>
        <v>0.5448595458368376</v>
      </c>
      <c r="AW302" s="108">
        <f t="shared" si="133"/>
        <v>1567.6079999999999</v>
      </c>
      <c r="AX302" s="107">
        <f t="shared" si="134"/>
        <v>0.55766915688367125</v>
      </c>
      <c r="AZ302" s="200">
        <f t="shared" si="135"/>
        <v>20901.440000000002</v>
      </c>
    </row>
    <row r="303" spans="1:52" x14ac:dyDescent="0.25">
      <c r="A303" s="71" t="s">
        <v>46</v>
      </c>
      <c r="B303" s="10">
        <v>183319</v>
      </c>
      <c r="C303" s="67">
        <v>6111</v>
      </c>
      <c r="D303" s="56">
        <v>286</v>
      </c>
      <c r="E303" s="56">
        <v>5</v>
      </c>
      <c r="F303" s="159">
        <v>98</v>
      </c>
      <c r="G303" s="56">
        <v>261</v>
      </c>
      <c r="H303" s="56">
        <v>7</v>
      </c>
      <c r="I303" s="159">
        <v>97</v>
      </c>
      <c r="J303" s="56">
        <v>595</v>
      </c>
      <c r="K303" s="56">
        <v>25</v>
      </c>
      <c r="L303" s="159">
        <v>96</v>
      </c>
      <c r="M303" s="11">
        <v>163.22</v>
      </c>
      <c r="N303" s="59">
        <v>19</v>
      </c>
      <c r="O303" s="10">
        <v>43</v>
      </c>
      <c r="P303" s="44">
        <v>308</v>
      </c>
      <c r="Q303" s="46">
        <v>7.6</v>
      </c>
      <c r="R303" s="46">
        <v>7.4</v>
      </c>
      <c r="S303" s="48">
        <v>1.621</v>
      </c>
      <c r="T303" s="48">
        <v>1.4</v>
      </c>
      <c r="U303" s="10">
        <v>50</v>
      </c>
      <c r="V303" s="21">
        <v>3</v>
      </c>
      <c r="W303" s="56">
        <v>94</v>
      </c>
      <c r="X303" s="10">
        <v>8</v>
      </c>
      <c r="Y303" s="21">
        <v>1</v>
      </c>
      <c r="Z303" s="56">
        <v>87</v>
      </c>
      <c r="AA303" s="10">
        <v>74275</v>
      </c>
      <c r="AB303" s="11">
        <f t="shared" si="128"/>
        <v>0.40516804041043208</v>
      </c>
      <c r="AC303" s="10">
        <v>128</v>
      </c>
      <c r="AD303" s="10">
        <v>1222</v>
      </c>
      <c r="AE303" s="10">
        <v>796</v>
      </c>
      <c r="AF303" s="10">
        <v>389</v>
      </c>
      <c r="AG303" s="10">
        <v>2039</v>
      </c>
      <c r="AH303" s="10">
        <v>1534</v>
      </c>
      <c r="AI303" s="10">
        <v>399</v>
      </c>
      <c r="AJ303" s="10">
        <v>1051</v>
      </c>
      <c r="AK303" s="10">
        <v>243</v>
      </c>
      <c r="AL303" s="10">
        <v>238</v>
      </c>
      <c r="AM303" s="10">
        <v>576</v>
      </c>
      <c r="AN303" s="10">
        <v>2280</v>
      </c>
      <c r="AO303" s="10">
        <v>819</v>
      </c>
      <c r="AP303" s="10">
        <v>7188</v>
      </c>
      <c r="AQ303" s="10">
        <f t="shared" si="136"/>
        <v>18902</v>
      </c>
      <c r="AR303" s="11">
        <f t="shared" si="129"/>
        <v>0.10310987949966997</v>
      </c>
      <c r="AT303" s="105">
        <f t="shared" si="130"/>
        <v>0.59353146853146854</v>
      </c>
      <c r="AU303" s="106">
        <f t="shared" si="131"/>
        <v>1747.7460000000001</v>
      </c>
      <c r="AV303" s="107">
        <f t="shared" si="132"/>
        <v>0.73496467619848616</v>
      </c>
      <c r="AW303" s="108">
        <f t="shared" si="133"/>
        <v>1594.971</v>
      </c>
      <c r="AX303" s="107">
        <f t="shared" si="134"/>
        <v>0.56740341515474924</v>
      </c>
      <c r="AZ303" s="200">
        <f t="shared" si="135"/>
        <v>21266.280000000002</v>
      </c>
    </row>
    <row r="304" spans="1:52" ht="13" thickBot="1" x14ac:dyDescent="0.3">
      <c r="A304" s="72" t="s">
        <v>47</v>
      </c>
      <c r="B304" s="65">
        <v>183523</v>
      </c>
      <c r="C304" s="65">
        <v>5920</v>
      </c>
      <c r="D304" s="64">
        <v>225</v>
      </c>
      <c r="E304" s="64">
        <v>6</v>
      </c>
      <c r="F304" s="160">
        <v>97</v>
      </c>
      <c r="G304" s="64">
        <v>264</v>
      </c>
      <c r="H304" s="64">
        <v>5</v>
      </c>
      <c r="I304" s="160">
        <v>98</v>
      </c>
      <c r="J304" s="64">
        <v>543</v>
      </c>
      <c r="K304" s="64">
        <v>27</v>
      </c>
      <c r="L304" s="160">
        <v>95</v>
      </c>
      <c r="M304" s="60">
        <v>151.80000000000001</v>
      </c>
      <c r="N304" s="61">
        <v>19.399999999999999</v>
      </c>
      <c r="O304" s="10">
        <v>31</v>
      </c>
      <c r="P304" s="45">
        <v>197.5</v>
      </c>
      <c r="Q304" s="46">
        <v>7.7</v>
      </c>
      <c r="R304" s="46">
        <v>7.5</v>
      </c>
      <c r="S304" s="48">
        <v>1853</v>
      </c>
      <c r="T304" s="48">
        <v>1458</v>
      </c>
      <c r="U304" s="10">
        <v>54</v>
      </c>
      <c r="V304" s="21">
        <v>3.3</v>
      </c>
      <c r="W304" s="64">
        <v>94</v>
      </c>
      <c r="X304" s="10">
        <v>9</v>
      </c>
      <c r="Y304" s="21">
        <v>0.6</v>
      </c>
      <c r="Z304" s="64">
        <v>93</v>
      </c>
      <c r="AA304" s="65">
        <v>90658</v>
      </c>
      <c r="AB304" s="11">
        <f t="shared" si="128"/>
        <v>0.49398712967856889</v>
      </c>
      <c r="AC304" s="10">
        <v>107</v>
      </c>
      <c r="AD304" s="10">
        <v>1152</v>
      </c>
      <c r="AE304" s="10">
        <v>649</v>
      </c>
      <c r="AF304" s="10">
        <v>389</v>
      </c>
      <c r="AG304" s="10">
        <v>1970</v>
      </c>
      <c r="AH304" s="10">
        <v>900</v>
      </c>
      <c r="AI304" s="10">
        <v>342</v>
      </c>
      <c r="AJ304" s="10">
        <v>1039</v>
      </c>
      <c r="AK304" s="10">
        <v>254</v>
      </c>
      <c r="AL304" s="10">
        <v>206</v>
      </c>
      <c r="AM304" s="10">
        <v>585</v>
      </c>
      <c r="AN304" s="10">
        <v>2275</v>
      </c>
      <c r="AO304" s="10">
        <v>704</v>
      </c>
      <c r="AP304" s="10">
        <v>7644</v>
      </c>
      <c r="AQ304" s="10">
        <f>SUM(AC304:AP304)</f>
        <v>18216</v>
      </c>
      <c r="AR304" s="68">
        <f t="shared" si="129"/>
        <v>9.9257313797180738E-2</v>
      </c>
      <c r="AT304" s="105">
        <f t="shared" si="130"/>
        <v>0.57498057498057498</v>
      </c>
      <c r="AU304" s="106">
        <f t="shared" si="131"/>
        <v>1332</v>
      </c>
      <c r="AV304" s="107">
        <f t="shared" si="132"/>
        <v>0.56013456686290997</v>
      </c>
      <c r="AW304" s="108">
        <f t="shared" si="133"/>
        <v>1562.88</v>
      </c>
      <c r="AX304" s="107">
        <f t="shared" si="134"/>
        <v>0.55598719316969059</v>
      </c>
      <c r="AZ304" s="200">
        <f t="shared" si="135"/>
        <v>20838.400000000001</v>
      </c>
    </row>
    <row r="305" spans="1:52" ht="13" thickTop="1" x14ac:dyDescent="0.25">
      <c r="A305" s="141" t="s">
        <v>134</v>
      </c>
      <c r="B305" s="142">
        <f t="shared" ref="B305:AR305" si="137">SUM(B293:B304)</f>
        <v>1965888</v>
      </c>
      <c r="C305" s="142">
        <f t="shared" si="137"/>
        <v>64464</v>
      </c>
      <c r="D305" s="135"/>
      <c r="E305" s="135"/>
      <c r="F305" s="161"/>
      <c r="G305" s="135"/>
      <c r="H305" s="135"/>
      <c r="I305" s="161"/>
      <c r="J305" s="135"/>
      <c r="K305" s="135"/>
      <c r="L305" s="161"/>
      <c r="M305" s="74">
        <f t="shared" si="137"/>
        <v>2541.48</v>
      </c>
      <c r="N305" s="75">
        <f t="shared" si="137"/>
        <v>216.4</v>
      </c>
      <c r="O305" s="74">
        <f t="shared" si="137"/>
        <v>427</v>
      </c>
      <c r="P305" s="74">
        <f t="shared" si="137"/>
        <v>2634</v>
      </c>
      <c r="Q305" s="76"/>
      <c r="R305" s="76"/>
      <c r="S305" s="77"/>
      <c r="T305" s="77"/>
      <c r="U305" s="75"/>
      <c r="V305" s="79"/>
      <c r="W305" s="138"/>
      <c r="X305" s="75"/>
      <c r="Y305" s="79"/>
      <c r="Z305" s="138"/>
      <c r="AA305" s="74">
        <f>SUM(AA293:AA304)</f>
        <v>1093091</v>
      </c>
      <c r="AB305" s="75"/>
      <c r="AC305" s="142">
        <f t="shared" si="137"/>
        <v>3007</v>
      </c>
      <c r="AD305" s="142">
        <f t="shared" si="137"/>
        <v>12746</v>
      </c>
      <c r="AE305" s="142">
        <f t="shared" si="137"/>
        <v>8549</v>
      </c>
      <c r="AF305" s="142">
        <f t="shared" si="137"/>
        <v>4454</v>
      </c>
      <c r="AG305" s="142">
        <f t="shared" si="137"/>
        <v>23979</v>
      </c>
      <c r="AH305" s="142">
        <f t="shared" si="137"/>
        <v>11037</v>
      </c>
      <c r="AI305" s="142">
        <f t="shared" si="137"/>
        <v>3745</v>
      </c>
      <c r="AJ305" s="142">
        <f t="shared" si="137"/>
        <v>11996</v>
      </c>
      <c r="AK305" s="142">
        <f t="shared" si="137"/>
        <v>2473</v>
      </c>
      <c r="AL305" s="142">
        <f t="shared" si="137"/>
        <v>2204</v>
      </c>
      <c r="AM305" s="142">
        <f t="shared" si="137"/>
        <v>6678</v>
      </c>
      <c r="AN305" s="142">
        <f t="shared" si="137"/>
        <v>28016</v>
      </c>
      <c r="AO305" s="142">
        <f t="shared" si="137"/>
        <v>8384</v>
      </c>
      <c r="AP305" s="142">
        <f t="shared" si="137"/>
        <v>79509</v>
      </c>
      <c r="AQ305" s="142">
        <f t="shared" si="137"/>
        <v>206777</v>
      </c>
      <c r="AR305" s="75">
        <f t="shared" si="137"/>
        <v>1.2637080956848892</v>
      </c>
      <c r="AT305" s="109"/>
      <c r="AU305" s="110"/>
      <c r="AV305" s="111"/>
      <c r="AW305" s="112"/>
      <c r="AX305" s="111"/>
      <c r="AZ305" s="201"/>
    </row>
    <row r="306" spans="1:52" ht="13" thickBot="1" x14ac:dyDescent="0.3">
      <c r="A306" s="14" t="s">
        <v>135</v>
      </c>
      <c r="B306" s="15">
        <f>AVERAGE(B293:B304)</f>
        <v>163824</v>
      </c>
      <c r="C306" s="15">
        <f t="shared" ref="C306:AR306" si="138">AVERAGE(C293:C304)</f>
        <v>5372</v>
      </c>
      <c r="D306" s="140">
        <f t="shared" si="138"/>
        <v>256.58333333333331</v>
      </c>
      <c r="E306" s="140">
        <f>AVERAGE(E293:E304)</f>
        <v>6.333333333333333</v>
      </c>
      <c r="F306" s="162">
        <f>AVERAGE(F293:F304)</f>
        <v>97.583333333333329</v>
      </c>
      <c r="G306" s="140">
        <f>AVERAGE(G293:G304)</f>
        <v>269.08333333333331</v>
      </c>
      <c r="H306" s="140">
        <f>AVERAGE(H293:H304)</f>
        <v>4.416666666666667</v>
      </c>
      <c r="I306" s="162">
        <f>AVERAGE(I293:I304)</f>
        <v>98.416666666666671</v>
      </c>
      <c r="J306" s="140">
        <f t="shared" si="138"/>
        <v>583.33333333333337</v>
      </c>
      <c r="K306" s="140">
        <f>AVERAGE(K293:K304)</f>
        <v>22.25</v>
      </c>
      <c r="L306" s="162">
        <f>AVERAGE(L293:L304)</f>
        <v>96.333333333333329</v>
      </c>
      <c r="M306" s="15">
        <f t="shared" si="138"/>
        <v>211.79</v>
      </c>
      <c r="N306" s="140">
        <f t="shared" si="138"/>
        <v>18.033333333333335</v>
      </c>
      <c r="O306" s="15">
        <f t="shared" si="138"/>
        <v>35.583333333333336</v>
      </c>
      <c r="P306" s="15">
        <f t="shared" si="138"/>
        <v>219.5</v>
      </c>
      <c r="Q306" s="143">
        <f t="shared" si="138"/>
        <v>7.6916666666666673</v>
      </c>
      <c r="R306" s="143">
        <f t="shared" si="138"/>
        <v>7.5333333333333341</v>
      </c>
      <c r="S306" s="144">
        <f t="shared" si="138"/>
        <v>315.0430833333333</v>
      </c>
      <c r="T306" s="144">
        <f t="shared" si="138"/>
        <v>271.86708333333337</v>
      </c>
      <c r="U306" s="140">
        <f t="shared" si="138"/>
        <v>54.25</v>
      </c>
      <c r="V306" s="145">
        <f t="shared" si="138"/>
        <v>2.166666666666667</v>
      </c>
      <c r="W306" s="139">
        <f t="shared" si="138"/>
        <v>95.863903154805584</v>
      </c>
      <c r="X306" s="140">
        <f t="shared" si="138"/>
        <v>9.6666666666666661</v>
      </c>
      <c r="Y306" s="145">
        <f t="shared" si="138"/>
        <v>1.2166666666666666</v>
      </c>
      <c r="Z306" s="139">
        <f t="shared" si="138"/>
        <v>87.036616161616166</v>
      </c>
      <c r="AA306" s="15">
        <f>AVERAGE(AA293:AA304)</f>
        <v>91090.916666666672</v>
      </c>
      <c r="AB306" s="143">
        <f>AVERAGE(AB293:AB304)</f>
        <v>0.56103377104425778</v>
      </c>
      <c r="AC306" s="15">
        <f t="shared" si="138"/>
        <v>250.58333333333334</v>
      </c>
      <c r="AD306" s="15">
        <f t="shared" si="138"/>
        <v>1062.1666666666667</v>
      </c>
      <c r="AE306" s="15">
        <f t="shared" si="138"/>
        <v>712.41666666666663</v>
      </c>
      <c r="AF306" s="15">
        <f t="shared" si="138"/>
        <v>371.16666666666669</v>
      </c>
      <c r="AG306" s="15">
        <f t="shared" si="138"/>
        <v>1998.25</v>
      </c>
      <c r="AH306" s="15">
        <f t="shared" si="138"/>
        <v>919.75</v>
      </c>
      <c r="AI306" s="15">
        <f t="shared" si="138"/>
        <v>312.08333333333331</v>
      </c>
      <c r="AJ306" s="15">
        <f t="shared" si="138"/>
        <v>999.66666666666663</v>
      </c>
      <c r="AK306" s="15">
        <f t="shared" si="138"/>
        <v>206.08333333333334</v>
      </c>
      <c r="AL306" s="15">
        <f t="shared" si="138"/>
        <v>183.66666666666666</v>
      </c>
      <c r="AM306" s="15">
        <f t="shared" si="138"/>
        <v>556.5</v>
      </c>
      <c r="AN306" s="15">
        <f t="shared" si="138"/>
        <v>2334.6666666666665</v>
      </c>
      <c r="AO306" s="15">
        <f t="shared" si="138"/>
        <v>698.66666666666663</v>
      </c>
      <c r="AP306" s="15">
        <f t="shared" si="138"/>
        <v>6625.75</v>
      </c>
      <c r="AQ306" s="15">
        <f t="shared" si="138"/>
        <v>17231.416666666668</v>
      </c>
      <c r="AR306" s="143">
        <f t="shared" si="138"/>
        <v>0.10530900797374076</v>
      </c>
      <c r="AT306" s="146">
        <f t="shared" ref="AT306" si="139">C306/$E$1</f>
        <v>0.52175602175602176</v>
      </c>
      <c r="AU306" s="147">
        <f t="shared" ref="AU306" si="140">(C306*D306)/1000</f>
        <v>1378.3656666666666</v>
      </c>
      <c r="AV306" s="148">
        <f t="shared" si="132"/>
        <v>0.57963232408186149</v>
      </c>
      <c r="AW306" s="149">
        <f t="shared" ref="AW306" si="141">(C306*G306)/1000</f>
        <v>1445.5156666666664</v>
      </c>
      <c r="AX306" s="148">
        <f t="shared" si="134"/>
        <v>0.51423538479781805</v>
      </c>
      <c r="AZ306" s="202">
        <f>AVERAGE(AZ293:AZ304)</f>
        <v>19294.756666666668</v>
      </c>
    </row>
    <row r="307" spans="1:52" ht="13" thickTop="1" x14ac:dyDescent="0.25"/>
    <row r="308" spans="1:52" ht="13" thickBot="1" x14ac:dyDescent="0.3"/>
    <row r="309" spans="1:52" ht="13" thickTop="1" x14ac:dyDescent="0.25">
      <c r="A309" s="2" t="s">
        <v>7</v>
      </c>
      <c r="B309" s="3" t="s">
        <v>8</v>
      </c>
      <c r="C309" s="3" t="s">
        <v>60</v>
      </c>
      <c r="D309" s="3" t="s">
        <v>10</v>
      </c>
      <c r="E309" s="3" t="s">
        <v>11</v>
      </c>
      <c r="F309" s="156" t="s">
        <v>2</v>
      </c>
      <c r="G309" s="134" t="s">
        <v>12</v>
      </c>
      <c r="H309" s="3" t="s">
        <v>13</v>
      </c>
      <c r="I309" s="156" t="s">
        <v>14</v>
      </c>
      <c r="J309" s="3" t="s">
        <v>15</v>
      </c>
      <c r="K309" s="3" t="s">
        <v>16</v>
      </c>
      <c r="L309" s="156" t="s">
        <v>17</v>
      </c>
      <c r="M309" s="3" t="s">
        <v>18</v>
      </c>
      <c r="N309" s="4" t="s">
        <v>19</v>
      </c>
      <c r="O309" s="204" t="s">
        <v>20</v>
      </c>
      <c r="P309" s="206"/>
      <c r="Q309" s="3" t="s">
        <v>65</v>
      </c>
      <c r="R309" s="3" t="s">
        <v>66</v>
      </c>
      <c r="S309" s="3" t="s">
        <v>67</v>
      </c>
      <c r="T309" s="3" t="s">
        <v>68</v>
      </c>
      <c r="U309" s="3" t="s">
        <v>84</v>
      </c>
      <c r="V309" s="3" t="s">
        <v>85</v>
      </c>
      <c r="W309" s="156" t="s">
        <v>86</v>
      </c>
      <c r="X309" s="3" t="s">
        <v>87</v>
      </c>
      <c r="Y309" s="3" t="s">
        <v>88</v>
      </c>
      <c r="Z309" s="156" t="s">
        <v>89</v>
      </c>
      <c r="AA309" s="4" t="s">
        <v>136</v>
      </c>
      <c r="AB309" s="4" t="s">
        <v>22</v>
      </c>
      <c r="AC309" s="3" t="s">
        <v>90</v>
      </c>
      <c r="AD309" s="3" t="s">
        <v>91</v>
      </c>
      <c r="AE309" s="3" t="s">
        <v>92</v>
      </c>
      <c r="AF309" s="3" t="s">
        <v>93</v>
      </c>
      <c r="AG309" s="3" t="s">
        <v>94</v>
      </c>
      <c r="AH309" s="3" t="s">
        <v>95</v>
      </c>
      <c r="AI309" s="3" t="s">
        <v>96</v>
      </c>
      <c r="AJ309" s="3" t="s">
        <v>97</v>
      </c>
      <c r="AK309" s="3" t="s">
        <v>98</v>
      </c>
      <c r="AL309" s="3" t="s">
        <v>99</v>
      </c>
      <c r="AM309" s="3" t="s">
        <v>100</v>
      </c>
      <c r="AN309" s="3" t="s">
        <v>120</v>
      </c>
      <c r="AO309" s="3" t="s">
        <v>101</v>
      </c>
      <c r="AP309" s="3" t="s">
        <v>102</v>
      </c>
      <c r="AQ309" s="3" t="s">
        <v>137</v>
      </c>
      <c r="AR309" s="4" t="s">
        <v>138</v>
      </c>
      <c r="AT309" s="130" t="s">
        <v>107</v>
      </c>
      <c r="AU309" s="131" t="s">
        <v>108</v>
      </c>
      <c r="AV309" s="132" t="s">
        <v>109</v>
      </c>
      <c r="AW309" s="133" t="s">
        <v>107</v>
      </c>
      <c r="AX309" s="132" t="s">
        <v>107</v>
      </c>
      <c r="AZ309" s="130" t="s">
        <v>23</v>
      </c>
    </row>
    <row r="310" spans="1:52" ht="14" thickBot="1" x14ac:dyDescent="0.3">
      <c r="A310" s="5" t="s">
        <v>139</v>
      </c>
      <c r="B310" s="6" t="s">
        <v>25</v>
      </c>
      <c r="C310" s="7" t="s">
        <v>26</v>
      </c>
      <c r="D310" s="5" t="s">
        <v>27</v>
      </c>
      <c r="E310" s="5" t="s">
        <v>27</v>
      </c>
      <c r="F310" s="157" t="s">
        <v>28</v>
      </c>
      <c r="G310" s="150" t="s">
        <v>27</v>
      </c>
      <c r="H310" s="5" t="s">
        <v>27</v>
      </c>
      <c r="I310" s="157" t="s">
        <v>28</v>
      </c>
      <c r="J310" s="5" t="s">
        <v>27</v>
      </c>
      <c r="K310" s="5" t="s">
        <v>27</v>
      </c>
      <c r="L310" s="157" t="s">
        <v>28</v>
      </c>
      <c r="M310" s="6" t="s">
        <v>29</v>
      </c>
      <c r="N310" s="8" t="s">
        <v>30</v>
      </c>
      <c r="O310" s="6" t="s">
        <v>62</v>
      </c>
      <c r="P310" s="6" t="s">
        <v>52</v>
      </c>
      <c r="Q310" s="5"/>
      <c r="R310" s="5"/>
      <c r="S310" s="5"/>
      <c r="T310" s="5"/>
      <c r="U310" s="5"/>
      <c r="V310" s="5"/>
      <c r="W310" s="157" t="s">
        <v>28</v>
      </c>
      <c r="X310" s="5"/>
      <c r="Y310" s="5"/>
      <c r="Z310" s="157" t="s">
        <v>28</v>
      </c>
      <c r="AA310" s="8" t="s">
        <v>33</v>
      </c>
      <c r="AB310" s="7" t="s">
        <v>34</v>
      </c>
      <c r="AC310" s="8" t="s">
        <v>33</v>
      </c>
      <c r="AD310" s="8" t="s">
        <v>33</v>
      </c>
      <c r="AE310" s="8" t="s">
        <v>33</v>
      </c>
      <c r="AF310" s="8" t="s">
        <v>33</v>
      </c>
      <c r="AG310" s="8" t="s">
        <v>33</v>
      </c>
      <c r="AH310" s="8" t="s">
        <v>33</v>
      </c>
      <c r="AI310" s="8" t="s">
        <v>33</v>
      </c>
      <c r="AJ310" s="8" t="s">
        <v>33</v>
      </c>
      <c r="AK310" s="8" t="s">
        <v>33</v>
      </c>
      <c r="AL310" s="8" t="s">
        <v>33</v>
      </c>
      <c r="AM310" s="8" t="s">
        <v>33</v>
      </c>
      <c r="AN310" s="8" t="s">
        <v>33</v>
      </c>
      <c r="AO310" s="8" t="s">
        <v>33</v>
      </c>
      <c r="AP310" s="8" t="s">
        <v>33</v>
      </c>
      <c r="AQ310" s="8" t="s">
        <v>33</v>
      </c>
      <c r="AR310" s="7" t="s">
        <v>34</v>
      </c>
      <c r="AT310" s="101" t="s">
        <v>8</v>
      </c>
      <c r="AU310" s="102" t="s">
        <v>111</v>
      </c>
      <c r="AV310" s="103" t="s">
        <v>112</v>
      </c>
      <c r="AW310" s="104" t="s">
        <v>113</v>
      </c>
      <c r="AX310" s="103" t="s">
        <v>114</v>
      </c>
      <c r="AZ310" s="199" t="s">
        <v>35</v>
      </c>
    </row>
    <row r="311" spans="1:52" ht="13" thickTop="1" x14ac:dyDescent="0.25">
      <c r="A311" s="70" t="s">
        <v>36</v>
      </c>
      <c r="B311" s="62">
        <v>187072</v>
      </c>
      <c r="C311" s="62">
        <v>6035</v>
      </c>
      <c r="D311" s="63">
        <v>240</v>
      </c>
      <c r="E311" s="63">
        <v>6</v>
      </c>
      <c r="F311" s="163">
        <f t="shared" ref="F311:F322" si="142">+(D311-E311)/D311</f>
        <v>0.97499999999999998</v>
      </c>
      <c r="G311" s="151">
        <v>260</v>
      </c>
      <c r="H311" s="63">
        <v>5</v>
      </c>
      <c r="I311" s="163">
        <f t="shared" ref="I311:I316" si="143">+(G311-H311)/G311</f>
        <v>0.98076923076923073</v>
      </c>
      <c r="J311" s="63">
        <v>543</v>
      </c>
      <c r="K311" s="63">
        <v>34</v>
      </c>
      <c r="L311" s="163">
        <f t="shared" ref="L311:L322" si="144">+(J311-K311)/J311</f>
        <v>0.93738489871086561</v>
      </c>
      <c r="M311" s="54">
        <v>268.37</v>
      </c>
      <c r="N311" s="55">
        <v>19</v>
      </c>
      <c r="O311" s="10">
        <v>59</v>
      </c>
      <c r="P311" s="43">
        <v>422.5</v>
      </c>
      <c r="Q311" s="93">
        <v>7.7</v>
      </c>
      <c r="R311" s="66">
        <v>7.5</v>
      </c>
      <c r="S311" s="10">
        <v>1771</v>
      </c>
      <c r="T311" s="10">
        <v>1506</v>
      </c>
      <c r="U311" s="10">
        <v>57</v>
      </c>
      <c r="V311" s="21">
        <v>3.4</v>
      </c>
      <c r="W311" s="163">
        <f t="shared" ref="W311:W322" si="145">+(U311-V311)/U311</f>
        <v>0.94035087719298249</v>
      </c>
      <c r="X311" s="10">
        <v>11</v>
      </c>
      <c r="Y311" s="21">
        <v>1.2</v>
      </c>
      <c r="Z311" s="163">
        <f t="shared" ref="Z311:Z322" si="146">+(X311-Y311)/X311</f>
        <v>0.89090909090909098</v>
      </c>
      <c r="AA311" s="62">
        <v>96050</v>
      </c>
      <c r="AB311" s="11">
        <f t="shared" ref="AB311:AB322" si="147">AA311/B311</f>
        <v>0.51343867601778992</v>
      </c>
      <c r="AC311" s="10">
        <v>194</v>
      </c>
      <c r="AD311" s="10">
        <v>1121</v>
      </c>
      <c r="AE311" s="10">
        <v>635</v>
      </c>
      <c r="AF311" s="10">
        <v>430</v>
      </c>
      <c r="AG311" s="10">
        <v>2087</v>
      </c>
      <c r="AH311" s="10">
        <v>928</v>
      </c>
      <c r="AI311" s="10">
        <v>430</v>
      </c>
      <c r="AJ311" s="10">
        <v>991</v>
      </c>
      <c r="AK311" s="10">
        <v>255</v>
      </c>
      <c r="AL311" s="10">
        <v>229</v>
      </c>
      <c r="AM311" s="10">
        <v>710</v>
      </c>
      <c r="AN311" s="10">
        <v>2387</v>
      </c>
      <c r="AO311" s="10">
        <v>816</v>
      </c>
      <c r="AP311" s="10">
        <v>6838</v>
      </c>
      <c r="AQ311" s="10">
        <f t="shared" ref="AQ311:AQ318" si="148">SUM(AC311:AP311)</f>
        <v>18051</v>
      </c>
      <c r="AR311" s="28">
        <f t="shared" ref="AR311:AR322" si="149">AQ311/B311</f>
        <v>9.649225966472802E-2</v>
      </c>
      <c r="AT311" s="105">
        <f>C311/$E$1</f>
        <v>0.5861499611499611</v>
      </c>
      <c r="AU311" s="106">
        <f>(C311*D311)/1000</f>
        <v>1448.4</v>
      </c>
      <c r="AV311" s="107">
        <f>(AU311)/$G$2</f>
        <v>0.60908326324642559</v>
      </c>
      <c r="AW311" s="108">
        <f>(C311*G311)/1000</f>
        <v>1569.1</v>
      </c>
      <c r="AX311" s="107">
        <f>(AW311)/$I$2</f>
        <v>0.55819992885094272</v>
      </c>
      <c r="AZ311" s="200">
        <f>(0.8*C311*G311)/60</f>
        <v>20921.333333333332</v>
      </c>
    </row>
    <row r="312" spans="1:52" x14ac:dyDescent="0.25">
      <c r="A312" s="71" t="s">
        <v>37</v>
      </c>
      <c r="B312" s="10">
        <v>153250</v>
      </c>
      <c r="C312" s="10">
        <v>5473</v>
      </c>
      <c r="D312" s="56">
        <v>284</v>
      </c>
      <c r="E312" s="56">
        <v>7</v>
      </c>
      <c r="F312" s="163">
        <f t="shared" si="142"/>
        <v>0.97535211267605637</v>
      </c>
      <c r="G312" s="152">
        <v>286</v>
      </c>
      <c r="H312" s="56">
        <v>5</v>
      </c>
      <c r="I312" s="163">
        <f t="shared" si="143"/>
        <v>0.9825174825174825</v>
      </c>
      <c r="J312" s="56">
        <v>590</v>
      </c>
      <c r="K312" s="56">
        <v>33</v>
      </c>
      <c r="L312" s="163">
        <f t="shared" si="144"/>
        <v>0.94406779661016949</v>
      </c>
      <c r="M312" s="57">
        <v>132.74</v>
      </c>
      <c r="N312" s="58">
        <v>19.8</v>
      </c>
      <c r="O312" s="10">
        <v>44</v>
      </c>
      <c r="P312" s="44">
        <v>285</v>
      </c>
      <c r="Q312" s="46">
        <v>7.8</v>
      </c>
      <c r="R312" s="46">
        <v>7.5</v>
      </c>
      <c r="S312" s="10">
        <v>1839</v>
      </c>
      <c r="T312" s="10">
        <v>1512</v>
      </c>
      <c r="U312" s="10">
        <v>57</v>
      </c>
      <c r="V312" s="21">
        <v>3.8</v>
      </c>
      <c r="W312" s="163">
        <f t="shared" si="145"/>
        <v>0.93333333333333335</v>
      </c>
      <c r="X312" s="10">
        <v>11</v>
      </c>
      <c r="Y312" s="21">
        <v>1.3</v>
      </c>
      <c r="Z312" s="163">
        <f t="shared" si="146"/>
        <v>0.88181818181818172</v>
      </c>
      <c r="AA312" s="10">
        <v>86112</v>
      </c>
      <c r="AB312" s="11">
        <f t="shared" si="147"/>
        <v>0.56190538336052198</v>
      </c>
      <c r="AC312" s="10">
        <v>93</v>
      </c>
      <c r="AD312" s="10">
        <v>837</v>
      </c>
      <c r="AE312" s="10">
        <v>451</v>
      </c>
      <c r="AF312" s="10">
        <v>408</v>
      </c>
      <c r="AG312" s="10">
        <v>1715</v>
      </c>
      <c r="AH312" s="10">
        <v>734</v>
      </c>
      <c r="AI312" s="10">
        <v>308</v>
      </c>
      <c r="AJ312" s="10">
        <v>722</v>
      </c>
      <c r="AK312" s="10">
        <v>204</v>
      </c>
      <c r="AL312" s="10">
        <v>120</v>
      </c>
      <c r="AM312" s="10">
        <v>509</v>
      </c>
      <c r="AN312" s="10">
        <v>1873</v>
      </c>
      <c r="AO312" s="10">
        <v>700</v>
      </c>
      <c r="AP312" s="10">
        <v>6012</v>
      </c>
      <c r="AQ312" s="10">
        <f t="shared" si="148"/>
        <v>14686</v>
      </c>
      <c r="AR312" s="28">
        <f t="shared" si="149"/>
        <v>9.5830342577487765E-2</v>
      </c>
      <c r="AT312" s="105">
        <f t="shared" ref="AT312:AT322" si="150">C312/$E$1</f>
        <v>0.53156565656565657</v>
      </c>
      <c r="AU312" s="106">
        <f t="shared" ref="AU312:AU322" si="151">(C312*D312)/1000</f>
        <v>1554.3320000000001</v>
      </c>
      <c r="AV312" s="107">
        <f t="shared" ref="AV312:AV324" si="152">(AU312)/$G$2</f>
        <v>0.65362994112699757</v>
      </c>
      <c r="AW312" s="108">
        <f t="shared" ref="AW312:AW322" si="153">(C312*G312)/1000</f>
        <v>1565.278</v>
      </c>
      <c r="AX312" s="107">
        <f t="shared" ref="AX312:AX324" si="154">(AW312)/$I$2</f>
        <v>0.5568402703664177</v>
      </c>
      <c r="AZ312" s="200">
        <f t="shared" ref="AZ312:AZ322" si="155">(0.8*C312*G312)/60</f>
        <v>20870.373333333337</v>
      </c>
    </row>
    <row r="313" spans="1:52" x14ac:dyDescent="0.25">
      <c r="A313" s="71" t="s">
        <v>38</v>
      </c>
      <c r="B313" s="10">
        <v>164501</v>
      </c>
      <c r="C313" s="10">
        <v>5306</v>
      </c>
      <c r="D313" s="56">
        <v>161</v>
      </c>
      <c r="E313" s="56">
        <v>6</v>
      </c>
      <c r="F313" s="163">
        <f t="shared" si="142"/>
        <v>0.96273291925465843</v>
      </c>
      <c r="G313" s="152">
        <v>183</v>
      </c>
      <c r="H313" s="56">
        <v>5</v>
      </c>
      <c r="I313" s="163">
        <f t="shared" si="143"/>
        <v>0.97267759562841527</v>
      </c>
      <c r="J313" s="56">
        <v>414</v>
      </c>
      <c r="K313" s="56">
        <v>25</v>
      </c>
      <c r="L313" s="163">
        <f t="shared" si="144"/>
        <v>0.93961352657004826</v>
      </c>
      <c r="M313" s="11">
        <v>218.3</v>
      </c>
      <c r="N313" s="59">
        <v>18.7</v>
      </c>
      <c r="O313" s="10">
        <v>39</v>
      </c>
      <c r="P313" s="44">
        <v>216</v>
      </c>
      <c r="Q313" s="46">
        <v>7.8</v>
      </c>
      <c r="R313" s="46">
        <v>7.5</v>
      </c>
      <c r="S313" s="10">
        <v>1874</v>
      </c>
      <c r="T313" s="10">
        <v>1589</v>
      </c>
      <c r="U313" s="10">
        <v>51</v>
      </c>
      <c r="V313" s="21">
        <v>2.8</v>
      </c>
      <c r="W313" s="163">
        <f t="shared" si="145"/>
        <v>0.94509803921568636</v>
      </c>
      <c r="X313" s="10">
        <v>10</v>
      </c>
      <c r="Y313" s="21">
        <v>1.2</v>
      </c>
      <c r="Z313" s="163">
        <f t="shared" si="146"/>
        <v>0.88000000000000012</v>
      </c>
      <c r="AA313" s="10">
        <v>95580</v>
      </c>
      <c r="AB313" s="11">
        <f t="shared" si="147"/>
        <v>0.58102990255378384</v>
      </c>
      <c r="AC313" s="10">
        <v>113</v>
      </c>
      <c r="AD313" s="10">
        <v>1070</v>
      </c>
      <c r="AE313" s="10">
        <v>585</v>
      </c>
      <c r="AF313" s="10">
        <v>401</v>
      </c>
      <c r="AG313" s="10">
        <v>1869</v>
      </c>
      <c r="AH313" s="10">
        <v>1024</v>
      </c>
      <c r="AI313" s="10">
        <v>417</v>
      </c>
      <c r="AJ313" s="10">
        <v>878</v>
      </c>
      <c r="AK313" s="10">
        <v>197</v>
      </c>
      <c r="AL313" s="10">
        <v>98</v>
      </c>
      <c r="AM313" s="10">
        <v>606</v>
      </c>
      <c r="AN313" s="10">
        <v>2201</v>
      </c>
      <c r="AO313" s="10">
        <v>837</v>
      </c>
      <c r="AP313" s="10">
        <v>6372</v>
      </c>
      <c r="AQ313" s="10">
        <f t="shared" si="148"/>
        <v>16668</v>
      </c>
      <c r="AR313" s="28">
        <f t="shared" si="149"/>
        <v>0.10132461200843763</v>
      </c>
      <c r="AT313" s="105">
        <f t="shared" si="150"/>
        <v>0.51534576534576537</v>
      </c>
      <c r="AU313" s="106">
        <f t="shared" si="151"/>
        <v>854.26599999999996</v>
      </c>
      <c r="AV313" s="107">
        <f t="shared" si="152"/>
        <v>0.35923717409587885</v>
      </c>
      <c r="AW313" s="108">
        <f t="shared" si="153"/>
        <v>970.99800000000005</v>
      </c>
      <c r="AX313" s="107">
        <f t="shared" si="154"/>
        <v>0.34542796157950911</v>
      </c>
      <c r="AZ313" s="200">
        <f t="shared" si="155"/>
        <v>12946.640000000001</v>
      </c>
    </row>
    <row r="314" spans="1:52" x14ac:dyDescent="0.25">
      <c r="A314" s="71" t="s">
        <v>39</v>
      </c>
      <c r="B314" s="10">
        <v>151776</v>
      </c>
      <c r="C314" s="10">
        <v>5059</v>
      </c>
      <c r="D314" s="69">
        <v>161</v>
      </c>
      <c r="E314" s="56">
        <v>6</v>
      </c>
      <c r="F314" s="163">
        <f t="shared" si="142"/>
        <v>0.96273291925465843</v>
      </c>
      <c r="G314" s="152">
        <v>183</v>
      </c>
      <c r="H314" s="56">
        <v>5</v>
      </c>
      <c r="I314" s="163">
        <f t="shared" si="143"/>
        <v>0.97267759562841527</v>
      </c>
      <c r="J314" s="56">
        <v>414</v>
      </c>
      <c r="K314" s="56">
        <v>25</v>
      </c>
      <c r="L314" s="163">
        <f t="shared" si="144"/>
        <v>0.93961352657004826</v>
      </c>
      <c r="M314" s="11">
        <v>164.28</v>
      </c>
      <c r="N314" s="59">
        <v>18.399999999999999</v>
      </c>
      <c r="O314" s="10">
        <v>37</v>
      </c>
      <c r="P314" s="44">
        <v>244.5</v>
      </c>
      <c r="Q314" s="46">
        <v>7.8</v>
      </c>
      <c r="R314" s="46">
        <v>7.5</v>
      </c>
      <c r="S314" s="10">
        <v>1874</v>
      </c>
      <c r="T314" s="10">
        <v>1589</v>
      </c>
      <c r="U314" s="10">
        <v>51</v>
      </c>
      <c r="V314" s="21">
        <v>2.8</v>
      </c>
      <c r="W314" s="163">
        <f t="shared" si="145"/>
        <v>0.94509803921568636</v>
      </c>
      <c r="X314" s="10">
        <v>10</v>
      </c>
      <c r="Y314" s="21">
        <v>1.2</v>
      </c>
      <c r="Z314" s="163">
        <f t="shared" si="146"/>
        <v>0.88000000000000012</v>
      </c>
      <c r="AA314" s="10">
        <v>94459</v>
      </c>
      <c r="AB314" s="11">
        <f t="shared" si="147"/>
        <v>0.62235794855576643</v>
      </c>
      <c r="AC314" s="10">
        <v>107</v>
      </c>
      <c r="AD314" s="10">
        <v>886</v>
      </c>
      <c r="AE314" s="10">
        <v>500</v>
      </c>
      <c r="AF314" s="10">
        <v>354</v>
      </c>
      <c r="AG314" s="10">
        <v>1690</v>
      </c>
      <c r="AH314" s="10">
        <v>934</v>
      </c>
      <c r="AI314" s="10">
        <v>335</v>
      </c>
      <c r="AJ314" s="10">
        <v>1042</v>
      </c>
      <c r="AK314" s="10">
        <v>196</v>
      </c>
      <c r="AL314" s="10">
        <v>87</v>
      </c>
      <c r="AM314" s="10">
        <v>599</v>
      </c>
      <c r="AN314" s="10">
        <v>2038</v>
      </c>
      <c r="AO314" s="10">
        <v>698</v>
      </c>
      <c r="AP314" s="10">
        <v>5852</v>
      </c>
      <c r="AQ314" s="10">
        <f t="shared" si="148"/>
        <v>15318</v>
      </c>
      <c r="AR314" s="28">
        <f t="shared" si="149"/>
        <v>0.10092504743833017</v>
      </c>
      <c r="AT314" s="105">
        <f t="shared" si="150"/>
        <v>0.49135586635586637</v>
      </c>
      <c r="AU314" s="106">
        <f t="shared" si="151"/>
        <v>814.49900000000002</v>
      </c>
      <c r="AV314" s="107">
        <f t="shared" si="152"/>
        <v>0.34251429772918418</v>
      </c>
      <c r="AW314" s="108">
        <f t="shared" si="153"/>
        <v>925.79700000000003</v>
      </c>
      <c r="AX314" s="107">
        <f t="shared" si="154"/>
        <v>0.3293479188900747</v>
      </c>
      <c r="AZ314" s="200">
        <f t="shared" si="155"/>
        <v>12343.960000000001</v>
      </c>
    </row>
    <row r="315" spans="1:52" x14ac:dyDescent="0.25">
      <c r="A315" s="71" t="s">
        <v>40</v>
      </c>
      <c r="B315" s="10">
        <v>157379</v>
      </c>
      <c r="C315" s="10">
        <v>5077</v>
      </c>
      <c r="D315" s="56">
        <v>312</v>
      </c>
      <c r="E315" s="56">
        <v>5</v>
      </c>
      <c r="F315" s="163">
        <f t="shared" si="142"/>
        <v>0.98397435897435892</v>
      </c>
      <c r="G315" s="152">
        <v>269</v>
      </c>
      <c r="H315" s="56">
        <v>5</v>
      </c>
      <c r="I315" s="163">
        <f t="shared" si="143"/>
        <v>0.98141263940520451</v>
      </c>
      <c r="J315" s="56">
        <v>611</v>
      </c>
      <c r="K315" s="56">
        <v>21</v>
      </c>
      <c r="L315" s="163">
        <f t="shared" si="144"/>
        <v>0.96563011456628478</v>
      </c>
      <c r="M315" s="11">
        <v>233.76</v>
      </c>
      <c r="N315" s="59">
        <v>18.5</v>
      </c>
      <c r="O315" s="10">
        <v>35</v>
      </c>
      <c r="P315" s="44">
        <v>241.5</v>
      </c>
      <c r="Q315" s="46">
        <v>7.5</v>
      </c>
      <c r="R315" s="46">
        <v>7.6</v>
      </c>
      <c r="S315" s="10">
        <v>1350</v>
      </c>
      <c r="T315" s="10">
        <v>1371</v>
      </c>
      <c r="U315" s="10">
        <v>51</v>
      </c>
      <c r="V315" s="21">
        <v>4.2</v>
      </c>
      <c r="W315" s="163">
        <f t="shared" si="145"/>
        <v>0.91764705882352937</v>
      </c>
      <c r="X315" s="10">
        <v>13</v>
      </c>
      <c r="Y315" s="21">
        <v>1.2</v>
      </c>
      <c r="Z315" s="163">
        <f t="shared" si="146"/>
        <v>0.9076923076923078</v>
      </c>
      <c r="AA315" s="10">
        <v>105644</v>
      </c>
      <c r="AB315" s="11">
        <f t="shared" si="147"/>
        <v>0.67127126236664358</v>
      </c>
      <c r="AC315" s="10">
        <v>123</v>
      </c>
      <c r="AD315" s="10">
        <v>919</v>
      </c>
      <c r="AE315" s="10">
        <v>491</v>
      </c>
      <c r="AF315" s="10">
        <v>361</v>
      </c>
      <c r="AG315" s="10">
        <v>1724</v>
      </c>
      <c r="AH315" s="10">
        <v>1149</v>
      </c>
      <c r="AI315" s="10">
        <v>341</v>
      </c>
      <c r="AJ315" s="10">
        <v>889</v>
      </c>
      <c r="AK315" s="10">
        <v>223</v>
      </c>
      <c r="AL315" s="10">
        <v>221</v>
      </c>
      <c r="AM315" s="10">
        <v>575</v>
      </c>
      <c r="AN315" s="10">
        <v>2067</v>
      </c>
      <c r="AO315" s="10">
        <v>378</v>
      </c>
      <c r="AP315" s="10">
        <v>6627</v>
      </c>
      <c r="AQ315" s="10">
        <f t="shared" si="148"/>
        <v>16088</v>
      </c>
      <c r="AR315" s="28">
        <f t="shared" si="149"/>
        <v>0.10222456617464847</v>
      </c>
      <c r="AT315" s="105">
        <f t="shared" si="150"/>
        <v>0.49310411810411808</v>
      </c>
      <c r="AU315" s="106">
        <f t="shared" si="151"/>
        <v>1584.0239999999999</v>
      </c>
      <c r="AV315" s="107">
        <f t="shared" si="152"/>
        <v>0.66611606391925982</v>
      </c>
      <c r="AW315" s="108">
        <f t="shared" si="153"/>
        <v>1365.713</v>
      </c>
      <c r="AX315" s="107">
        <f t="shared" si="154"/>
        <v>0.48584596229099963</v>
      </c>
      <c r="AZ315" s="200">
        <f t="shared" si="155"/>
        <v>18209.506666666668</v>
      </c>
    </row>
    <row r="316" spans="1:52" x14ac:dyDescent="0.25">
      <c r="A316" s="71" t="s">
        <v>41</v>
      </c>
      <c r="B316" s="10">
        <v>147898</v>
      </c>
      <c r="C316" s="10">
        <v>4930</v>
      </c>
      <c r="D316" s="56">
        <v>213</v>
      </c>
      <c r="E316" s="56">
        <v>6</v>
      </c>
      <c r="F316" s="163">
        <f t="shared" si="142"/>
        <v>0.971830985915493</v>
      </c>
      <c r="G316" s="152">
        <v>197</v>
      </c>
      <c r="H316" s="56">
        <v>4</v>
      </c>
      <c r="I316" s="163">
        <f t="shared" si="143"/>
        <v>0.97969543147208127</v>
      </c>
      <c r="J316" s="56">
        <v>473</v>
      </c>
      <c r="K316" s="56">
        <v>20</v>
      </c>
      <c r="L316" s="163">
        <f t="shared" si="144"/>
        <v>0.95771670190274838</v>
      </c>
      <c r="M316" s="11">
        <v>185.8</v>
      </c>
      <c r="N316" s="59">
        <v>18.600000000000001</v>
      </c>
      <c r="O316" s="10">
        <v>45</v>
      </c>
      <c r="P316" s="44">
        <v>267</v>
      </c>
      <c r="Q316" s="46">
        <v>7.6</v>
      </c>
      <c r="R316" s="46">
        <v>7.5</v>
      </c>
      <c r="S316" s="10">
        <v>1898</v>
      </c>
      <c r="T316" s="10">
        <v>1629</v>
      </c>
      <c r="U316" s="10">
        <v>50</v>
      </c>
      <c r="V316" s="21">
        <v>5.4</v>
      </c>
      <c r="W316" s="163">
        <f t="shared" si="145"/>
        <v>0.89200000000000002</v>
      </c>
      <c r="X316" s="10">
        <v>11</v>
      </c>
      <c r="Y316" s="21">
        <v>1.2</v>
      </c>
      <c r="Z316" s="163">
        <f t="shared" si="146"/>
        <v>0.89090909090909098</v>
      </c>
      <c r="AA316" s="10">
        <v>90169</v>
      </c>
      <c r="AB316" s="11">
        <f t="shared" si="147"/>
        <v>0.60967017809571467</v>
      </c>
      <c r="AC316" s="10">
        <v>118</v>
      </c>
      <c r="AD316" s="10">
        <v>658</v>
      </c>
      <c r="AE316" s="10">
        <v>448</v>
      </c>
      <c r="AF316" s="10">
        <v>335</v>
      </c>
      <c r="AG316" s="10">
        <v>1630</v>
      </c>
      <c r="AH316" s="10">
        <v>1017</v>
      </c>
      <c r="AI316" s="10">
        <v>312</v>
      </c>
      <c r="AJ316" s="10">
        <v>817</v>
      </c>
      <c r="AK316" s="10">
        <v>221</v>
      </c>
      <c r="AL316" s="10">
        <v>205</v>
      </c>
      <c r="AM316" s="10">
        <v>623</v>
      </c>
      <c r="AN316" s="10">
        <v>2058</v>
      </c>
      <c r="AO316" s="10">
        <v>694</v>
      </c>
      <c r="AP316" s="10">
        <v>5430</v>
      </c>
      <c r="AQ316" s="10">
        <f t="shared" si="148"/>
        <v>14566</v>
      </c>
      <c r="AR316" s="28">
        <f t="shared" si="149"/>
        <v>9.8486794953278611E-2</v>
      </c>
      <c r="AT316" s="105">
        <f t="shared" si="150"/>
        <v>0.47882672882672883</v>
      </c>
      <c r="AU316" s="106">
        <f t="shared" si="151"/>
        <v>1050.0899999999999</v>
      </c>
      <c r="AV316" s="107">
        <f t="shared" si="152"/>
        <v>0.44158536585365848</v>
      </c>
      <c r="AW316" s="108">
        <f t="shared" si="153"/>
        <v>971.21</v>
      </c>
      <c r="AX316" s="107">
        <f t="shared" si="154"/>
        <v>0.34550337958022059</v>
      </c>
      <c r="AZ316" s="200">
        <f t="shared" si="155"/>
        <v>12949.466666666667</v>
      </c>
    </row>
    <row r="317" spans="1:52" x14ac:dyDescent="0.25">
      <c r="A317" s="71" t="s">
        <v>42</v>
      </c>
      <c r="B317" s="10">
        <v>147821</v>
      </c>
      <c r="C317" s="10">
        <v>4768</v>
      </c>
      <c r="D317" s="56">
        <v>151</v>
      </c>
      <c r="E317" s="56">
        <v>7</v>
      </c>
      <c r="F317" s="163">
        <f t="shared" si="142"/>
        <v>0.95364238410596025</v>
      </c>
      <c r="G317" s="152">
        <v>244</v>
      </c>
      <c r="H317" s="56">
        <v>7</v>
      </c>
      <c r="I317" s="163">
        <f t="shared" ref="I317:I322" si="156">+(G317-H317)/G317</f>
        <v>0.97131147540983609</v>
      </c>
      <c r="J317" s="56">
        <v>428</v>
      </c>
      <c r="K317" s="56">
        <v>26</v>
      </c>
      <c r="L317" s="163">
        <f t="shared" si="144"/>
        <v>0.93925233644859818</v>
      </c>
      <c r="M317" s="11">
        <v>100</v>
      </c>
      <c r="N317" s="59">
        <v>19.399999999999999</v>
      </c>
      <c r="O317" s="10">
        <v>67</v>
      </c>
      <c r="P317" s="44">
        <v>1683.5</v>
      </c>
      <c r="Q317" s="46">
        <v>7.7</v>
      </c>
      <c r="R317" s="46">
        <v>7.6</v>
      </c>
      <c r="S317" s="10">
        <v>1898</v>
      </c>
      <c r="T317" s="10">
        <v>1629</v>
      </c>
      <c r="U317" s="10">
        <v>52</v>
      </c>
      <c r="V317" s="21">
        <v>5.8</v>
      </c>
      <c r="W317" s="163">
        <f t="shared" si="145"/>
        <v>0.88846153846153852</v>
      </c>
      <c r="X317" s="10">
        <v>11</v>
      </c>
      <c r="Y317" s="21">
        <v>0.8</v>
      </c>
      <c r="Z317" s="163">
        <f t="shared" si="146"/>
        <v>0.92727272727272725</v>
      </c>
      <c r="AA317" s="10">
        <v>88534</v>
      </c>
      <c r="AB317" s="11">
        <f t="shared" si="147"/>
        <v>0.59892708072601319</v>
      </c>
      <c r="AC317" s="10">
        <v>179</v>
      </c>
      <c r="AD317" s="10">
        <v>744</v>
      </c>
      <c r="AE317" s="10">
        <v>476</v>
      </c>
      <c r="AF317" s="10">
        <v>331</v>
      </c>
      <c r="AG317" s="10">
        <v>1728</v>
      </c>
      <c r="AH317" s="10">
        <v>1000</v>
      </c>
      <c r="AI317" s="10">
        <v>311</v>
      </c>
      <c r="AJ317" s="10">
        <v>767</v>
      </c>
      <c r="AK317" s="10">
        <v>297</v>
      </c>
      <c r="AL317" s="10">
        <v>146</v>
      </c>
      <c r="AM317" s="10">
        <v>663</v>
      </c>
      <c r="AN317" s="10">
        <v>2065</v>
      </c>
      <c r="AO317" s="10">
        <v>729</v>
      </c>
      <c r="AP317" s="10">
        <v>5563</v>
      </c>
      <c r="AQ317" s="10">
        <f t="shared" si="148"/>
        <v>14999</v>
      </c>
      <c r="AR317" s="11">
        <f t="shared" si="149"/>
        <v>0.10146731519878772</v>
      </c>
      <c r="AT317" s="105">
        <f t="shared" si="150"/>
        <v>0.4630924630924631</v>
      </c>
      <c r="AU317" s="106">
        <f t="shared" si="151"/>
        <v>719.96799999999996</v>
      </c>
      <c r="AV317" s="107">
        <f t="shared" si="152"/>
        <v>0.30276198486122791</v>
      </c>
      <c r="AW317" s="108">
        <f t="shared" si="153"/>
        <v>1163.3920000000001</v>
      </c>
      <c r="AX317" s="107">
        <f t="shared" si="154"/>
        <v>0.41387122020633227</v>
      </c>
      <c r="AZ317" s="200">
        <f t="shared" si="155"/>
        <v>15511.893333333333</v>
      </c>
    </row>
    <row r="318" spans="1:52" x14ac:dyDescent="0.25">
      <c r="A318" s="71" t="s">
        <v>43</v>
      </c>
      <c r="B318" s="10">
        <v>141456</v>
      </c>
      <c r="C318" s="10">
        <v>4563</v>
      </c>
      <c r="D318" s="56">
        <v>229</v>
      </c>
      <c r="E318" s="56">
        <v>7</v>
      </c>
      <c r="F318" s="163">
        <f t="shared" si="142"/>
        <v>0.96943231441048039</v>
      </c>
      <c r="G318" s="152">
        <v>191</v>
      </c>
      <c r="H318" s="56">
        <v>6</v>
      </c>
      <c r="I318" s="163">
        <f t="shared" si="156"/>
        <v>0.96858638743455494</v>
      </c>
      <c r="J318" s="56">
        <v>452</v>
      </c>
      <c r="K318" s="56">
        <v>23</v>
      </c>
      <c r="L318" s="163">
        <f t="shared" si="144"/>
        <v>0.94911504424778759</v>
      </c>
      <c r="M318" s="11">
        <v>130.5</v>
      </c>
      <c r="N318" s="59">
        <v>18.8</v>
      </c>
      <c r="O318" s="10">
        <v>166</v>
      </c>
      <c r="P318" s="44">
        <v>2592</v>
      </c>
      <c r="Q318" s="46">
        <v>7.9</v>
      </c>
      <c r="R318" s="46">
        <v>7.6</v>
      </c>
      <c r="S318" s="10">
        <v>1726</v>
      </c>
      <c r="T318" s="10">
        <v>1559</v>
      </c>
      <c r="U318" s="10">
        <v>47</v>
      </c>
      <c r="V318" s="21">
        <v>5.2</v>
      </c>
      <c r="W318" s="163">
        <f t="shared" si="145"/>
        <v>0.88936170212765953</v>
      </c>
      <c r="X318" s="10">
        <v>12</v>
      </c>
      <c r="Y318" s="21">
        <v>0.8</v>
      </c>
      <c r="Z318" s="163">
        <f t="shared" si="146"/>
        <v>0.93333333333333324</v>
      </c>
      <c r="AA318" s="10">
        <v>79977</v>
      </c>
      <c r="AB318" s="11">
        <f t="shared" si="147"/>
        <v>0.565384289107567</v>
      </c>
      <c r="AC318" s="10">
        <v>224</v>
      </c>
      <c r="AD318" s="10">
        <v>609</v>
      </c>
      <c r="AE318" s="10">
        <v>497</v>
      </c>
      <c r="AF318" s="10">
        <v>316</v>
      </c>
      <c r="AG318" s="10">
        <v>1694</v>
      </c>
      <c r="AH318" s="10">
        <v>939</v>
      </c>
      <c r="AI318" s="10">
        <v>279</v>
      </c>
      <c r="AJ318" s="10">
        <v>740</v>
      </c>
      <c r="AK318" s="10">
        <v>277</v>
      </c>
      <c r="AL318" s="10">
        <v>141</v>
      </c>
      <c r="AM318" s="10">
        <v>593</v>
      </c>
      <c r="AN318" s="10">
        <v>1964</v>
      </c>
      <c r="AO318" s="10">
        <v>667</v>
      </c>
      <c r="AP318" s="10">
        <v>5084</v>
      </c>
      <c r="AQ318" s="10">
        <f t="shared" si="148"/>
        <v>14024</v>
      </c>
      <c r="AR318" s="11">
        <f t="shared" si="149"/>
        <v>9.9140368736568257E-2</v>
      </c>
      <c r="AT318" s="105">
        <f t="shared" si="150"/>
        <v>0.44318181818181818</v>
      </c>
      <c r="AU318" s="106">
        <f t="shared" si="151"/>
        <v>1044.9269999999999</v>
      </c>
      <c r="AV318" s="107">
        <f t="shared" si="152"/>
        <v>0.43941421362489486</v>
      </c>
      <c r="AW318" s="108">
        <f t="shared" si="153"/>
        <v>871.53300000000002</v>
      </c>
      <c r="AX318" s="107">
        <f t="shared" si="154"/>
        <v>0.3100437566702241</v>
      </c>
      <c r="AZ318" s="200">
        <f t="shared" si="155"/>
        <v>11620.44</v>
      </c>
    </row>
    <row r="319" spans="1:52" x14ac:dyDescent="0.25">
      <c r="A319" s="71" t="s">
        <v>44</v>
      </c>
      <c r="B319" s="67">
        <v>148100</v>
      </c>
      <c r="C319" s="67">
        <v>4937</v>
      </c>
      <c r="D319" s="56">
        <v>296</v>
      </c>
      <c r="E319" s="56">
        <v>6</v>
      </c>
      <c r="F319" s="163">
        <f t="shared" si="142"/>
        <v>0.97972972972972971</v>
      </c>
      <c r="G319" s="152">
        <v>247</v>
      </c>
      <c r="H319" s="56">
        <v>6</v>
      </c>
      <c r="I319" s="163">
        <f t="shared" si="156"/>
        <v>0.97570850202429149</v>
      </c>
      <c r="J319" s="56">
        <v>582</v>
      </c>
      <c r="K319" s="56">
        <v>24</v>
      </c>
      <c r="L319" s="163">
        <f t="shared" si="144"/>
        <v>0.95876288659793818</v>
      </c>
      <c r="M319" s="11">
        <v>224.16</v>
      </c>
      <c r="N319" s="59">
        <v>17.899999999999999</v>
      </c>
      <c r="O319" s="10">
        <v>94</v>
      </c>
      <c r="P319" s="44">
        <v>2821</v>
      </c>
      <c r="Q319" s="46">
        <v>7.7</v>
      </c>
      <c r="R319" s="46">
        <v>7.6</v>
      </c>
      <c r="S319" s="10">
        <v>1986</v>
      </c>
      <c r="T319" s="10">
        <v>1557</v>
      </c>
      <c r="U319" s="10">
        <v>59</v>
      </c>
      <c r="V319" s="21">
        <v>6.2</v>
      </c>
      <c r="W319" s="163">
        <f t="shared" si="145"/>
        <v>0.89491525423728813</v>
      </c>
      <c r="X319" s="10">
        <v>12</v>
      </c>
      <c r="Y319" s="21">
        <v>0.9</v>
      </c>
      <c r="Z319" s="163">
        <f t="shared" si="146"/>
        <v>0.92499999999999993</v>
      </c>
      <c r="AA319" s="10">
        <v>79883</v>
      </c>
      <c r="AB319" s="11">
        <f t="shared" si="147"/>
        <v>0.53938555030384872</v>
      </c>
      <c r="AC319" s="10">
        <v>217</v>
      </c>
      <c r="AD319" s="10">
        <v>613</v>
      </c>
      <c r="AE319" s="10">
        <v>534</v>
      </c>
      <c r="AF319" s="10">
        <v>334</v>
      </c>
      <c r="AG319" s="10">
        <v>1724</v>
      </c>
      <c r="AH319" s="10">
        <v>1000</v>
      </c>
      <c r="AI319" s="10">
        <v>307</v>
      </c>
      <c r="AJ319" s="10">
        <v>1086</v>
      </c>
      <c r="AK319" s="10">
        <v>212</v>
      </c>
      <c r="AL319" s="10">
        <v>152</v>
      </c>
      <c r="AM319" s="10">
        <v>630</v>
      </c>
      <c r="AN319" s="10">
        <v>2218</v>
      </c>
      <c r="AO319" s="10">
        <v>736</v>
      </c>
      <c r="AP319" s="10">
        <v>5471</v>
      </c>
      <c r="AQ319" s="10">
        <f>SUM(AC319:AP319)</f>
        <v>15234</v>
      </c>
      <c r="AR319" s="11">
        <f t="shared" si="149"/>
        <v>0.10286293045239703</v>
      </c>
      <c r="AT319" s="105">
        <f t="shared" si="150"/>
        <v>0.47950660450660448</v>
      </c>
      <c r="AU319" s="106">
        <f t="shared" si="151"/>
        <v>1461.3520000000001</v>
      </c>
      <c r="AV319" s="107">
        <f t="shared" si="152"/>
        <v>0.61452985702270824</v>
      </c>
      <c r="AW319" s="108">
        <f t="shared" si="153"/>
        <v>1219.4390000000001</v>
      </c>
      <c r="AX319" s="107">
        <f t="shared" si="154"/>
        <v>0.4338096762717894</v>
      </c>
      <c r="AZ319" s="200">
        <f t="shared" si="155"/>
        <v>16259.186666666668</v>
      </c>
    </row>
    <row r="320" spans="1:52" x14ac:dyDescent="0.25">
      <c r="A320" s="71" t="s">
        <v>45</v>
      </c>
      <c r="B320" s="10">
        <v>151556</v>
      </c>
      <c r="C320" s="67">
        <v>4889</v>
      </c>
      <c r="D320" s="56">
        <v>203</v>
      </c>
      <c r="E320" s="56">
        <v>7</v>
      </c>
      <c r="F320" s="163">
        <f t="shared" si="142"/>
        <v>0.96551724137931039</v>
      </c>
      <c r="G320" s="152">
        <v>236</v>
      </c>
      <c r="H320" s="56">
        <v>7</v>
      </c>
      <c r="I320" s="163">
        <f t="shared" si="156"/>
        <v>0.97033898305084743</v>
      </c>
      <c r="J320" s="56">
        <v>564</v>
      </c>
      <c r="K320" s="56">
        <v>25</v>
      </c>
      <c r="L320" s="163">
        <f t="shared" si="144"/>
        <v>0.95567375886524819</v>
      </c>
      <c r="M320" s="11">
        <v>191.06</v>
      </c>
      <c r="N320" s="59">
        <v>18</v>
      </c>
      <c r="O320" s="10">
        <v>88</v>
      </c>
      <c r="P320" s="44">
        <v>2896</v>
      </c>
      <c r="Q320" s="46">
        <v>7.8</v>
      </c>
      <c r="R320" s="46">
        <v>7.8</v>
      </c>
      <c r="S320" s="10">
        <v>1947</v>
      </c>
      <c r="T320" s="10">
        <v>1514</v>
      </c>
      <c r="U320" s="10">
        <v>56</v>
      </c>
      <c r="V320" s="21">
        <v>6.1</v>
      </c>
      <c r="W320" s="163">
        <f t="shared" si="145"/>
        <v>0.89107142857142851</v>
      </c>
      <c r="X320" s="10">
        <v>11</v>
      </c>
      <c r="Y320" s="21">
        <v>1.2</v>
      </c>
      <c r="Z320" s="163">
        <f t="shared" si="146"/>
        <v>0.89090909090909098</v>
      </c>
      <c r="AA320" s="10">
        <v>89984</v>
      </c>
      <c r="AB320" s="11">
        <f t="shared" si="147"/>
        <v>0.59373432922484093</v>
      </c>
      <c r="AC320" s="10">
        <v>236</v>
      </c>
      <c r="AD320" s="10">
        <v>712</v>
      </c>
      <c r="AE320" s="10">
        <v>528</v>
      </c>
      <c r="AF320" s="10">
        <v>353</v>
      </c>
      <c r="AG320" s="10">
        <v>1803</v>
      </c>
      <c r="AH320" s="10">
        <v>1098</v>
      </c>
      <c r="AI320" s="10">
        <v>331</v>
      </c>
      <c r="AJ320" s="10">
        <v>1313</v>
      </c>
      <c r="AK320" s="10">
        <v>213</v>
      </c>
      <c r="AL320" s="10">
        <v>151</v>
      </c>
      <c r="AM320" s="10">
        <v>634</v>
      </c>
      <c r="AN320" s="10">
        <v>3252</v>
      </c>
      <c r="AO320" s="10">
        <v>779</v>
      </c>
      <c r="AP320" s="10">
        <v>5958</v>
      </c>
      <c r="AQ320" s="10">
        <f>SUM(AC320:AP320)</f>
        <v>17361</v>
      </c>
      <c r="AR320" s="11">
        <f t="shared" si="149"/>
        <v>0.11455171685713532</v>
      </c>
      <c r="AT320" s="105">
        <f t="shared" si="150"/>
        <v>0.47484459984459987</v>
      </c>
      <c r="AU320" s="106">
        <f t="shared" si="151"/>
        <v>992.46699999999998</v>
      </c>
      <c r="AV320" s="107">
        <f t="shared" si="152"/>
        <v>0.41735365853658535</v>
      </c>
      <c r="AW320" s="108">
        <f t="shared" si="153"/>
        <v>1153.8040000000001</v>
      </c>
      <c r="AX320" s="107">
        <f t="shared" si="154"/>
        <v>0.41046033440056923</v>
      </c>
      <c r="AZ320" s="200">
        <f t="shared" si="155"/>
        <v>15384.053333333335</v>
      </c>
    </row>
    <row r="321" spans="1:52" x14ac:dyDescent="0.25">
      <c r="A321" s="71" t="s">
        <v>46</v>
      </c>
      <c r="B321" s="10">
        <v>146482</v>
      </c>
      <c r="C321" s="67">
        <v>4883</v>
      </c>
      <c r="D321" s="56">
        <v>225</v>
      </c>
      <c r="E321" s="56">
        <v>6</v>
      </c>
      <c r="F321" s="163">
        <f t="shared" si="142"/>
        <v>0.97333333333333338</v>
      </c>
      <c r="G321" s="152">
        <v>274</v>
      </c>
      <c r="H321" s="56">
        <v>5</v>
      </c>
      <c r="I321" s="163">
        <f t="shared" si="156"/>
        <v>0.98175182481751821</v>
      </c>
      <c r="J321" s="56">
        <v>551</v>
      </c>
      <c r="K321" s="56">
        <v>22</v>
      </c>
      <c r="L321" s="163">
        <f t="shared" si="144"/>
        <v>0.96007259528130673</v>
      </c>
      <c r="M321" s="11">
        <v>192.58</v>
      </c>
      <c r="N321" s="59">
        <v>18.2</v>
      </c>
      <c r="O321" s="10">
        <v>68</v>
      </c>
      <c r="P321" s="44">
        <v>2689</v>
      </c>
      <c r="Q321" s="46">
        <v>7.9</v>
      </c>
      <c r="R321" s="46">
        <v>7.8</v>
      </c>
      <c r="S321" s="10">
        <v>1957</v>
      </c>
      <c r="T321" s="10">
        <v>1621</v>
      </c>
      <c r="U321" s="10">
        <v>55</v>
      </c>
      <c r="V321" s="21">
        <v>2.1</v>
      </c>
      <c r="W321" s="163">
        <f t="shared" si="145"/>
        <v>0.96181818181818179</v>
      </c>
      <c r="X321" s="10">
        <v>11</v>
      </c>
      <c r="Y321" s="21">
        <v>0.6</v>
      </c>
      <c r="Z321" s="163">
        <f t="shared" si="146"/>
        <v>0.94545454545454544</v>
      </c>
      <c r="AA321" s="10">
        <v>89190</v>
      </c>
      <c r="AB321" s="11">
        <f t="shared" si="147"/>
        <v>0.60888027197880967</v>
      </c>
      <c r="AC321" s="10">
        <v>269</v>
      </c>
      <c r="AD321" s="10">
        <v>741</v>
      </c>
      <c r="AE321" s="10">
        <v>542</v>
      </c>
      <c r="AF321" s="10">
        <v>337</v>
      </c>
      <c r="AG321" s="10">
        <v>1788</v>
      </c>
      <c r="AH321" s="10">
        <v>1050</v>
      </c>
      <c r="AI321" s="10">
        <v>311</v>
      </c>
      <c r="AJ321" s="10">
        <v>1128</v>
      </c>
      <c r="AK321" s="10">
        <v>195</v>
      </c>
      <c r="AL321" s="10">
        <v>114</v>
      </c>
      <c r="AM321" s="10">
        <v>582</v>
      </c>
      <c r="AN321" s="10">
        <v>3378</v>
      </c>
      <c r="AO321" s="10">
        <v>747</v>
      </c>
      <c r="AP321" s="10">
        <v>4882</v>
      </c>
      <c r="AQ321" s="10">
        <f>SUM(AC321:AP321)</f>
        <v>16064</v>
      </c>
      <c r="AR321" s="11">
        <f t="shared" si="149"/>
        <v>0.10966535137423028</v>
      </c>
      <c r="AT321" s="105">
        <f t="shared" si="150"/>
        <v>0.47426184926184928</v>
      </c>
      <c r="AU321" s="106">
        <f t="shared" si="151"/>
        <v>1098.675</v>
      </c>
      <c r="AV321" s="107">
        <f t="shared" si="152"/>
        <v>0.46201640033641717</v>
      </c>
      <c r="AW321" s="108">
        <f t="shared" si="153"/>
        <v>1337.942</v>
      </c>
      <c r="AX321" s="107">
        <f t="shared" si="154"/>
        <v>0.47596655994308074</v>
      </c>
      <c r="AZ321" s="200">
        <f t="shared" si="155"/>
        <v>17839.226666666669</v>
      </c>
    </row>
    <row r="322" spans="1:52" ht="13" thickBot="1" x14ac:dyDescent="0.3">
      <c r="A322" s="72" t="s">
        <v>47</v>
      </c>
      <c r="B322" s="65">
        <v>142556</v>
      </c>
      <c r="C322" s="65">
        <v>4599</v>
      </c>
      <c r="D322" s="64">
        <v>266</v>
      </c>
      <c r="E322" s="64">
        <v>6</v>
      </c>
      <c r="F322" s="163">
        <f t="shared" si="142"/>
        <v>0.97744360902255634</v>
      </c>
      <c r="G322" s="153">
        <v>278</v>
      </c>
      <c r="H322" s="64">
        <v>4</v>
      </c>
      <c r="I322" s="163">
        <f t="shared" si="156"/>
        <v>0.98561151079136688</v>
      </c>
      <c r="J322" s="64">
        <v>569</v>
      </c>
      <c r="K322" s="64">
        <v>23</v>
      </c>
      <c r="L322" s="163">
        <f t="shared" si="144"/>
        <v>0.95957820738137078</v>
      </c>
      <c r="M322" s="60">
        <v>249.36</v>
      </c>
      <c r="N322" s="61">
        <v>17.7</v>
      </c>
      <c r="O322" s="10">
        <v>67</v>
      </c>
      <c r="P322" s="45">
        <v>2491</v>
      </c>
      <c r="Q322" s="84">
        <v>7.91</v>
      </c>
      <c r="R322" s="84">
        <v>7.76</v>
      </c>
      <c r="S322" s="85">
        <v>2105</v>
      </c>
      <c r="T322" s="85">
        <v>1758</v>
      </c>
      <c r="U322" s="10">
        <v>62.8</v>
      </c>
      <c r="V322" s="21">
        <v>2.3199999999999998</v>
      </c>
      <c r="W322" s="163">
        <f t="shared" si="145"/>
        <v>0.96305732484076434</v>
      </c>
      <c r="X322" s="10">
        <v>13.2</v>
      </c>
      <c r="Y322" s="21">
        <v>0.99</v>
      </c>
      <c r="Z322" s="163">
        <f t="shared" si="146"/>
        <v>0.92499999999999993</v>
      </c>
      <c r="AA322" s="65">
        <v>98405</v>
      </c>
      <c r="AB322" s="11">
        <f t="shared" si="147"/>
        <v>0.69029013159740737</v>
      </c>
      <c r="AC322" s="10">
        <v>218</v>
      </c>
      <c r="AD322" s="10">
        <v>695</v>
      </c>
      <c r="AE322" s="10">
        <v>523</v>
      </c>
      <c r="AF322" s="10">
        <v>332</v>
      </c>
      <c r="AG322" s="10">
        <v>1666</v>
      </c>
      <c r="AH322" s="10">
        <v>849</v>
      </c>
      <c r="AI322" s="10">
        <v>338</v>
      </c>
      <c r="AJ322" s="10">
        <v>1284</v>
      </c>
      <c r="AK322" s="10">
        <v>211</v>
      </c>
      <c r="AL322" s="10">
        <v>160</v>
      </c>
      <c r="AM322" s="10">
        <v>507</v>
      </c>
      <c r="AN322" s="10">
        <v>2161</v>
      </c>
      <c r="AO322" s="10">
        <v>823</v>
      </c>
      <c r="AP322" s="10">
        <v>5215</v>
      </c>
      <c r="AQ322" s="10">
        <f>SUM(AC322:AP322)</f>
        <v>14982</v>
      </c>
      <c r="AR322" s="68">
        <f t="shared" si="149"/>
        <v>0.10509554140127389</v>
      </c>
      <c r="AT322" s="105">
        <f t="shared" si="150"/>
        <v>0.44667832167832167</v>
      </c>
      <c r="AU322" s="106">
        <f t="shared" si="151"/>
        <v>1223.3340000000001</v>
      </c>
      <c r="AV322" s="107">
        <f t="shared" si="152"/>
        <v>0.5144381833473507</v>
      </c>
      <c r="AW322" s="108">
        <f t="shared" si="153"/>
        <v>1278.5219999999999</v>
      </c>
      <c r="AX322" s="107">
        <f t="shared" si="154"/>
        <v>0.45482817502668088</v>
      </c>
      <c r="AZ322" s="200">
        <f t="shared" si="155"/>
        <v>17046.960000000003</v>
      </c>
    </row>
    <row r="323" spans="1:52" ht="13" thickTop="1" x14ac:dyDescent="0.25">
      <c r="A323" s="141" t="s">
        <v>140</v>
      </c>
      <c r="B323" s="142">
        <f>SUM(B311:B322)</f>
        <v>1839847</v>
      </c>
      <c r="C323" s="142"/>
      <c r="D323" s="135"/>
      <c r="E323" s="135"/>
      <c r="F323" s="161"/>
      <c r="G323" s="154"/>
      <c r="H323" s="135"/>
      <c r="I323" s="161"/>
      <c r="J323" s="135"/>
      <c r="K323" s="135"/>
      <c r="L323" s="161"/>
      <c r="M323" s="74">
        <f>SUM(M311:M322)</f>
        <v>2290.91</v>
      </c>
      <c r="N323" s="75"/>
      <c r="O323" s="74">
        <f>SUM(O311:O322)</f>
        <v>809</v>
      </c>
      <c r="P323" s="74">
        <f>SUM(P311:P322)</f>
        <v>16849</v>
      </c>
      <c r="Q323" s="76"/>
      <c r="R323" s="76"/>
      <c r="S323" s="77"/>
      <c r="T323" s="77"/>
      <c r="U323" s="75"/>
      <c r="V323" s="79"/>
      <c r="W323" s="161"/>
      <c r="X323" s="75"/>
      <c r="Y323" s="79"/>
      <c r="Z323" s="161"/>
      <c r="AA323" s="74">
        <f>SUM(AA311:AA322)</f>
        <v>1093987</v>
      </c>
      <c r="AB323" s="75"/>
      <c r="AC323" s="142">
        <f t="shared" ref="AC323:AR323" si="157">SUM(AC311:AC322)</f>
        <v>2091</v>
      </c>
      <c r="AD323" s="142">
        <f t="shared" si="157"/>
        <v>9605</v>
      </c>
      <c r="AE323" s="142">
        <f t="shared" si="157"/>
        <v>6210</v>
      </c>
      <c r="AF323" s="142">
        <f t="shared" si="157"/>
        <v>4292</v>
      </c>
      <c r="AG323" s="142">
        <f t="shared" si="157"/>
        <v>21118</v>
      </c>
      <c r="AH323" s="142">
        <f t="shared" si="157"/>
        <v>11722</v>
      </c>
      <c r="AI323" s="142">
        <f t="shared" si="157"/>
        <v>4020</v>
      </c>
      <c r="AJ323" s="142">
        <f t="shared" si="157"/>
        <v>11657</v>
      </c>
      <c r="AK323" s="142">
        <f t="shared" si="157"/>
        <v>2701</v>
      </c>
      <c r="AL323" s="142">
        <f t="shared" si="157"/>
        <v>1824</v>
      </c>
      <c r="AM323" s="142">
        <f t="shared" si="157"/>
        <v>7231</v>
      </c>
      <c r="AN323" s="142">
        <f t="shared" si="157"/>
        <v>27662</v>
      </c>
      <c r="AO323" s="142">
        <f t="shared" si="157"/>
        <v>8604</v>
      </c>
      <c r="AP323" s="142">
        <f t="shared" si="157"/>
        <v>69304</v>
      </c>
      <c r="AQ323" s="142">
        <f t="shared" si="157"/>
        <v>188041</v>
      </c>
      <c r="AR323" s="75">
        <f t="shared" si="157"/>
        <v>1.2280668468373033</v>
      </c>
      <c r="AT323" s="109"/>
      <c r="AU323" s="110"/>
      <c r="AV323" s="111"/>
      <c r="AW323" s="112"/>
      <c r="AX323" s="111"/>
      <c r="AZ323" s="201"/>
    </row>
    <row r="324" spans="1:52" ht="13" thickBot="1" x14ac:dyDescent="0.3">
      <c r="A324" s="14" t="s">
        <v>141</v>
      </c>
      <c r="B324" s="15">
        <f>AVERAGE(B311:B322)</f>
        <v>153320.58333333334</v>
      </c>
      <c r="C324" s="15">
        <f t="shared" ref="C324:AR324" si="158">AVERAGE(C311:C322)</f>
        <v>5043.25</v>
      </c>
      <c r="D324" s="140">
        <f t="shared" si="158"/>
        <v>228.41666666666666</v>
      </c>
      <c r="E324" s="140">
        <f>AVERAGE(E311:E322)</f>
        <v>6.25</v>
      </c>
      <c r="F324" s="162">
        <f>AVERAGE(F311:F322)</f>
        <v>0.97089349233804934</v>
      </c>
      <c r="G324" s="155">
        <f>AVERAGE(G311:G322)</f>
        <v>237.33333333333334</v>
      </c>
      <c r="H324" s="140">
        <f>AVERAGE(H311:H322)</f>
        <v>5.333333333333333</v>
      </c>
      <c r="I324" s="162">
        <f>AVERAGE(I311:I322)</f>
        <v>0.97692155491243715</v>
      </c>
      <c r="J324" s="140">
        <f t="shared" si="158"/>
        <v>515.91666666666663</v>
      </c>
      <c r="K324" s="140">
        <f>AVERAGE(K311:K322)</f>
        <v>25.083333333333332</v>
      </c>
      <c r="L324" s="162">
        <f>AVERAGE(L311:L322)</f>
        <v>0.95054011614603462</v>
      </c>
      <c r="M324" s="15">
        <f t="shared" si="158"/>
        <v>190.90916666666666</v>
      </c>
      <c r="N324" s="140">
        <f t="shared" si="158"/>
        <v>18.583333333333332</v>
      </c>
      <c r="O324" s="15">
        <f t="shared" si="158"/>
        <v>67.416666666666671</v>
      </c>
      <c r="P324" s="15">
        <f t="shared" si="158"/>
        <v>1404.0833333333333</v>
      </c>
      <c r="Q324" s="143">
        <f t="shared" si="158"/>
        <v>7.7591666666666663</v>
      </c>
      <c r="R324" s="143">
        <f t="shared" si="158"/>
        <v>7.6050000000000004</v>
      </c>
      <c r="S324" s="144">
        <f t="shared" si="158"/>
        <v>1852.0833333333333</v>
      </c>
      <c r="T324" s="144">
        <f t="shared" si="158"/>
        <v>1569.5</v>
      </c>
      <c r="U324" s="140">
        <f t="shared" si="158"/>
        <v>54.066666666666663</v>
      </c>
      <c r="V324" s="145">
        <f t="shared" si="158"/>
        <v>4.1766666666666667</v>
      </c>
      <c r="W324" s="197">
        <f t="shared" si="158"/>
        <v>0.92185106481983992</v>
      </c>
      <c r="X324" s="140">
        <f t="shared" si="158"/>
        <v>11.35</v>
      </c>
      <c r="Y324" s="145">
        <f t="shared" si="158"/>
        <v>1.0491666666666668</v>
      </c>
      <c r="Z324" s="197">
        <f t="shared" si="158"/>
        <v>0.90652486402486421</v>
      </c>
      <c r="AA324" s="15">
        <f>AVERAGE(AA311:AA322)</f>
        <v>91165.583333333328</v>
      </c>
      <c r="AB324" s="143">
        <f>AVERAGE(AB311:AB322)</f>
        <v>0.59635625032405892</v>
      </c>
      <c r="AC324" s="15">
        <f t="shared" si="158"/>
        <v>174.25</v>
      </c>
      <c r="AD324" s="15">
        <f t="shared" si="158"/>
        <v>800.41666666666663</v>
      </c>
      <c r="AE324" s="15">
        <f t="shared" si="158"/>
        <v>517.5</v>
      </c>
      <c r="AF324" s="15">
        <f t="shared" si="158"/>
        <v>357.66666666666669</v>
      </c>
      <c r="AG324" s="15">
        <f t="shared" si="158"/>
        <v>1759.8333333333333</v>
      </c>
      <c r="AH324" s="15">
        <f t="shared" si="158"/>
        <v>976.83333333333337</v>
      </c>
      <c r="AI324" s="15">
        <f t="shared" si="158"/>
        <v>335</v>
      </c>
      <c r="AJ324" s="15">
        <f t="shared" si="158"/>
        <v>971.41666666666663</v>
      </c>
      <c r="AK324" s="15">
        <f t="shared" si="158"/>
        <v>225.08333333333334</v>
      </c>
      <c r="AL324" s="15">
        <f t="shared" si="158"/>
        <v>152</v>
      </c>
      <c r="AM324" s="15">
        <f t="shared" si="158"/>
        <v>602.58333333333337</v>
      </c>
      <c r="AN324" s="15">
        <f t="shared" si="158"/>
        <v>2305.1666666666665</v>
      </c>
      <c r="AO324" s="15">
        <f t="shared" si="158"/>
        <v>717</v>
      </c>
      <c r="AP324" s="15">
        <f t="shared" si="158"/>
        <v>5775.333333333333</v>
      </c>
      <c r="AQ324" s="15">
        <f t="shared" si="158"/>
        <v>15670.083333333334</v>
      </c>
      <c r="AR324" s="143">
        <f t="shared" si="158"/>
        <v>0.10233890390310861</v>
      </c>
      <c r="AT324" s="146">
        <f t="shared" ref="AT324" si="159">C324/$E$1</f>
        <v>0.48982614607614605</v>
      </c>
      <c r="AU324" s="147">
        <f t="shared" ref="AU324" si="160">(C324*D324)/1000</f>
        <v>1151.9623541666665</v>
      </c>
      <c r="AV324" s="148">
        <f t="shared" si="152"/>
        <v>0.48442487559573866</v>
      </c>
      <c r="AW324" s="149">
        <f t="shared" ref="AW324" si="161">(C324*G324)/1000</f>
        <v>1196.9313333333334</v>
      </c>
      <c r="AX324" s="148">
        <f t="shared" si="154"/>
        <v>0.42580267994782406</v>
      </c>
      <c r="AZ324" s="202">
        <f>AVERAGE(AZ311:AZ322)</f>
        <v>15991.92</v>
      </c>
    </row>
    <row r="325" spans="1:52" ht="13" thickTop="1" x14ac:dyDescent="0.25"/>
    <row r="326" spans="1:52" ht="13" thickBot="1" x14ac:dyDescent="0.3"/>
    <row r="327" spans="1:52" ht="13" thickTop="1" x14ac:dyDescent="0.25">
      <c r="A327" s="2" t="s">
        <v>7</v>
      </c>
      <c r="B327" s="3" t="s">
        <v>8</v>
      </c>
      <c r="C327" s="3" t="s">
        <v>60</v>
      </c>
      <c r="D327" s="3" t="s">
        <v>10</v>
      </c>
      <c r="E327" s="3" t="s">
        <v>11</v>
      </c>
      <c r="F327" s="156" t="s">
        <v>2</v>
      </c>
      <c r="G327" s="3" t="s">
        <v>12</v>
      </c>
      <c r="H327" s="3" t="s">
        <v>13</v>
      </c>
      <c r="I327" s="156" t="s">
        <v>14</v>
      </c>
      <c r="J327" s="3" t="s">
        <v>15</v>
      </c>
      <c r="K327" s="3" t="s">
        <v>16</v>
      </c>
      <c r="L327" s="156" t="s">
        <v>17</v>
      </c>
      <c r="M327" s="3" t="s">
        <v>18</v>
      </c>
      <c r="N327" s="4" t="s">
        <v>19</v>
      </c>
      <c r="O327" s="204" t="s">
        <v>20</v>
      </c>
      <c r="P327" s="206"/>
      <c r="Q327" s="3" t="s">
        <v>65</v>
      </c>
      <c r="R327" s="3" t="s">
        <v>66</v>
      </c>
      <c r="S327" s="3" t="s">
        <v>67</v>
      </c>
      <c r="T327" s="3" t="s">
        <v>68</v>
      </c>
      <c r="U327" s="3" t="s">
        <v>84</v>
      </c>
      <c r="V327" s="3" t="s">
        <v>85</v>
      </c>
      <c r="W327" s="156" t="s">
        <v>86</v>
      </c>
      <c r="X327" s="3" t="s">
        <v>87</v>
      </c>
      <c r="Y327" s="3" t="s">
        <v>88</v>
      </c>
      <c r="Z327" s="156" t="s">
        <v>89</v>
      </c>
      <c r="AA327" s="4" t="s">
        <v>136</v>
      </c>
      <c r="AB327" s="4" t="s">
        <v>22</v>
      </c>
      <c r="AC327" s="3" t="s">
        <v>90</v>
      </c>
      <c r="AD327" s="3" t="s">
        <v>91</v>
      </c>
      <c r="AE327" s="3" t="s">
        <v>92</v>
      </c>
      <c r="AF327" s="3" t="s">
        <v>93</v>
      </c>
      <c r="AG327" s="3" t="s">
        <v>94</v>
      </c>
      <c r="AH327" s="3" t="s">
        <v>95</v>
      </c>
      <c r="AI327" s="3" t="s">
        <v>96</v>
      </c>
      <c r="AJ327" s="3" t="s">
        <v>97</v>
      </c>
      <c r="AK327" s="3" t="s">
        <v>98</v>
      </c>
      <c r="AL327" s="3" t="s">
        <v>99</v>
      </c>
      <c r="AM327" s="3" t="s">
        <v>100</v>
      </c>
      <c r="AN327" s="3" t="s">
        <v>120</v>
      </c>
      <c r="AO327" s="3" t="s">
        <v>101</v>
      </c>
      <c r="AP327" s="3" t="s">
        <v>102</v>
      </c>
      <c r="AQ327" s="3" t="s">
        <v>137</v>
      </c>
      <c r="AR327" s="4" t="s">
        <v>138</v>
      </c>
      <c r="AT327" s="130" t="s">
        <v>107</v>
      </c>
      <c r="AU327" s="131" t="s">
        <v>108</v>
      </c>
      <c r="AV327" s="132" t="s">
        <v>109</v>
      </c>
      <c r="AW327" s="133" t="s">
        <v>107</v>
      </c>
      <c r="AX327" s="132" t="s">
        <v>107</v>
      </c>
      <c r="AZ327" s="130" t="s">
        <v>23</v>
      </c>
    </row>
    <row r="328" spans="1:52" ht="14" thickBot="1" x14ac:dyDescent="0.3">
      <c r="A328" s="5" t="s">
        <v>142</v>
      </c>
      <c r="B328" s="6" t="s">
        <v>25</v>
      </c>
      <c r="C328" s="7" t="s">
        <v>26</v>
      </c>
      <c r="D328" s="5" t="s">
        <v>27</v>
      </c>
      <c r="E328" s="5" t="s">
        <v>27</v>
      </c>
      <c r="F328" s="157" t="s">
        <v>28</v>
      </c>
      <c r="G328" s="5" t="s">
        <v>27</v>
      </c>
      <c r="H328" s="5" t="s">
        <v>27</v>
      </c>
      <c r="I328" s="157" t="s">
        <v>28</v>
      </c>
      <c r="J328" s="5" t="s">
        <v>27</v>
      </c>
      <c r="K328" s="5" t="s">
        <v>27</v>
      </c>
      <c r="L328" s="157" t="s">
        <v>28</v>
      </c>
      <c r="M328" s="6" t="s">
        <v>29</v>
      </c>
      <c r="N328" s="8" t="s">
        <v>30</v>
      </c>
      <c r="O328" s="6" t="s">
        <v>62</v>
      </c>
      <c r="P328" s="6" t="s">
        <v>52</v>
      </c>
      <c r="Q328" s="5"/>
      <c r="R328" s="5"/>
      <c r="S328" s="5"/>
      <c r="T328" s="5"/>
      <c r="U328" s="5"/>
      <c r="V328" s="5"/>
      <c r="W328" s="157" t="s">
        <v>28</v>
      </c>
      <c r="X328" s="5"/>
      <c r="Y328" s="5"/>
      <c r="Z328" s="157" t="s">
        <v>28</v>
      </c>
      <c r="AA328" s="8" t="s">
        <v>33</v>
      </c>
      <c r="AB328" s="7" t="s">
        <v>34</v>
      </c>
      <c r="AC328" s="8" t="s">
        <v>33</v>
      </c>
      <c r="AD328" s="8" t="s">
        <v>33</v>
      </c>
      <c r="AE328" s="8" t="s">
        <v>33</v>
      </c>
      <c r="AF328" s="8" t="s">
        <v>33</v>
      </c>
      <c r="AG328" s="8" t="s">
        <v>33</v>
      </c>
      <c r="AH328" s="8" t="s">
        <v>33</v>
      </c>
      <c r="AI328" s="8" t="s">
        <v>33</v>
      </c>
      <c r="AJ328" s="8" t="s">
        <v>33</v>
      </c>
      <c r="AK328" s="8" t="s">
        <v>33</v>
      </c>
      <c r="AL328" s="8" t="s">
        <v>33</v>
      </c>
      <c r="AM328" s="8" t="s">
        <v>33</v>
      </c>
      <c r="AN328" s="8" t="s">
        <v>33</v>
      </c>
      <c r="AO328" s="8" t="s">
        <v>33</v>
      </c>
      <c r="AP328" s="8" t="s">
        <v>33</v>
      </c>
      <c r="AQ328" s="8" t="s">
        <v>33</v>
      </c>
      <c r="AR328" s="7" t="s">
        <v>34</v>
      </c>
      <c r="AT328" s="101" t="s">
        <v>8</v>
      </c>
      <c r="AU328" s="102" t="s">
        <v>111</v>
      </c>
      <c r="AV328" s="103" t="s">
        <v>112</v>
      </c>
      <c r="AW328" s="104" t="s">
        <v>113</v>
      </c>
      <c r="AX328" s="103" t="s">
        <v>114</v>
      </c>
      <c r="AZ328" s="199" t="s">
        <v>35</v>
      </c>
    </row>
    <row r="329" spans="1:52" ht="13" thickTop="1" x14ac:dyDescent="0.25">
      <c r="A329" s="70" t="s">
        <v>36</v>
      </c>
      <c r="B329" s="62">
        <v>139136</v>
      </c>
      <c r="C329" s="62">
        <v>4488</v>
      </c>
      <c r="D329" s="63">
        <v>327</v>
      </c>
      <c r="E329" s="88">
        <v>6</v>
      </c>
      <c r="F329" s="163">
        <f t="shared" ref="F329:F340" si="162">+(D329-E329)/D329</f>
        <v>0.98165137614678899</v>
      </c>
      <c r="G329" s="63">
        <v>312</v>
      </c>
      <c r="H329" s="63">
        <v>6</v>
      </c>
      <c r="I329" s="163">
        <f t="shared" ref="I329:I339" si="163">+(G329-H329)/G329</f>
        <v>0.98076923076923073</v>
      </c>
      <c r="J329" s="63">
        <v>654</v>
      </c>
      <c r="K329" s="63">
        <v>25</v>
      </c>
      <c r="L329" s="163">
        <f t="shared" ref="L329:L340" si="164">+(J329-K329)/J329</f>
        <v>0.96177370030581044</v>
      </c>
      <c r="M329" s="54">
        <v>316.83999999999997</v>
      </c>
      <c r="N329" s="55">
        <v>17.5</v>
      </c>
      <c r="O329" s="10">
        <v>72</v>
      </c>
      <c r="P329" s="43">
        <v>2456</v>
      </c>
      <c r="Q329" s="93">
        <v>7.9</v>
      </c>
      <c r="R329" s="66">
        <v>7.8</v>
      </c>
      <c r="S329" s="10">
        <v>2108</v>
      </c>
      <c r="T329" s="10">
        <v>1747</v>
      </c>
      <c r="U329" s="10">
        <v>64</v>
      </c>
      <c r="V329" s="21">
        <v>2.6</v>
      </c>
      <c r="W329" s="163">
        <f>+(U329-V329)/U329</f>
        <v>0.95937499999999998</v>
      </c>
      <c r="X329" s="10">
        <v>15</v>
      </c>
      <c r="Y329" s="21">
        <v>1.4</v>
      </c>
      <c r="Z329" s="163">
        <f>+(X329-Y329)/X329</f>
        <v>0.90666666666666662</v>
      </c>
      <c r="AA329" s="62">
        <v>103258</v>
      </c>
      <c r="AB329" s="11">
        <f t="shared" ref="AB329:AB340" si="165">AA329/B329</f>
        <v>0.74213718951241947</v>
      </c>
      <c r="AC329" s="10">
        <v>225</v>
      </c>
      <c r="AD329" s="10">
        <v>860</v>
      </c>
      <c r="AE329" s="10">
        <v>602</v>
      </c>
      <c r="AF329" s="10">
        <v>374</v>
      </c>
      <c r="AG329" s="10">
        <v>1792</v>
      </c>
      <c r="AH329" s="10">
        <v>832</v>
      </c>
      <c r="AI329" s="10">
        <v>315</v>
      </c>
      <c r="AJ329" s="10">
        <v>959</v>
      </c>
      <c r="AK329" s="10">
        <v>187</v>
      </c>
      <c r="AL329" s="10">
        <v>128</v>
      </c>
      <c r="AM329" s="10">
        <v>528</v>
      </c>
      <c r="AN329" s="10">
        <v>2176</v>
      </c>
      <c r="AO329" s="10">
        <v>874</v>
      </c>
      <c r="AP329" s="10">
        <v>5012</v>
      </c>
      <c r="AQ329" s="10">
        <f>SUM(AC329:AP329)</f>
        <v>14864</v>
      </c>
      <c r="AR329" s="28">
        <f t="shared" ref="AR329:AR340" si="166">AQ329/B329</f>
        <v>0.10683072677092917</v>
      </c>
      <c r="AT329" s="105">
        <f>C329/$E$1</f>
        <v>0.4358974358974359</v>
      </c>
      <c r="AU329" s="106">
        <f>(C329*D329)/1000</f>
        <v>1467.576</v>
      </c>
      <c r="AV329" s="107">
        <f>(AU329)/$G$2</f>
        <v>0.61714718250630785</v>
      </c>
      <c r="AW329" s="108">
        <f>(C329*G329)/1000</f>
        <v>1400.2560000000001</v>
      </c>
      <c r="AX329" s="107">
        <f>(AW329)/$I$2</f>
        <v>0.49813447171824976</v>
      </c>
      <c r="AZ329" s="200">
        <f>(0.8*C329*G329)/60</f>
        <v>18670.080000000002</v>
      </c>
    </row>
    <row r="330" spans="1:52" x14ac:dyDescent="0.25">
      <c r="A330" s="71" t="s">
        <v>37</v>
      </c>
      <c r="B330" s="10">
        <v>149588</v>
      </c>
      <c r="C330" s="10">
        <v>5342</v>
      </c>
      <c r="D330" s="56">
        <v>160</v>
      </c>
      <c r="E330" s="89">
        <v>8</v>
      </c>
      <c r="F330" s="163">
        <f t="shared" si="162"/>
        <v>0.95</v>
      </c>
      <c r="G330" s="56">
        <v>223</v>
      </c>
      <c r="H330" s="56">
        <v>5</v>
      </c>
      <c r="I330" s="163">
        <f t="shared" si="163"/>
        <v>0.97757847533632292</v>
      </c>
      <c r="J330" s="56">
        <v>457</v>
      </c>
      <c r="K330" s="56">
        <v>23</v>
      </c>
      <c r="L330" s="163">
        <f t="shared" si="164"/>
        <v>0.94967177242888401</v>
      </c>
      <c r="M330" s="57">
        <v>324</v>
      </c>
      <c r="N330" s="58">
        <v>17.899999999999999</v>
      </c>
      <c r="O330" s="10">
        <v>105</v>
      </c>
      <c r="P330" s="44">
        <v>3361</v>
      </c>
      <c r="Q330" s="46">
        <v>8.1</v>
      </c>
      <c r="R330" s="46">
        <v>7.9</v>
      </c>
      <c r="S330" s="10">
        <v>1953</v>
      </c>
      <c r="T330" s="10">
        <v>1667</v>
      </c>
      <c r="U330" s="10">
        <v>50</v>
      </c>
      <c r="V330" s="21">
        <v>3.7</v>
      </c>
      <c r="W330" s="163">
        <f t="shared" ref="W330:W340" si="167">+(U330-V330)/U330</f>
        <v>0.92599999999999993</v>
      </c>
      <c r="X330" s="10">
        <v>10</v>
      </c>
      <c r="Y330" s="21">
        <v>1.4</v>
      </c>
      <c r="Z330" s="163">
        <f t="shared" ref="Z330:Z340" si="168">+(X330-Y330)/X330</f>
        <v>0.86</v>
      </c>
      <c r="AA330" s="10">
        <v>86865</v>
      </c>
      <c r="AB330" s="11">
        <f t="shared" si="165"/>
        <v>0.5806949755327967</v>
      </c>
      <c r="AC330" s="10">
        <v>236</v>
      </c>
      <c r="AD330" s="10">
        <v>851</v>
      </c>
      <c r="AE330" s="10">
        <v>712</v>
      </c>
      <c r="AF330" s="10">
        <v>327</v>
      </c>
      <c r="AG330" s="10">
        <v>1846</v>
      </c>
      <c r="AH330" s="10">
        <v>945</v>
      </c>
      <c r="AI330" s="10">
        <v>343</v>
      </c>
      <c r="AJ330" s="10">
        <v>806</v>
      </c>
      <c r="AK330" s="10">
        <v>189</v>
      </c>
      <c r="AL330" s="10">
        <v>123</v>
      </c>
      <c r="AM330" s="10">
        <v>654</v>
      </c>
      <c r="AN330" s="10">
        <v>2236</v>
      </c>
      <c r="AO330" s="10">
        <v>877</v>
      </c>
      <c r="AP330" s="10">
        <v>5213</v>
      </c>
      <c r="AQ330" s="10">
        <f>SUM(AC330:AP330)</f>
        <v>15358</v>
      </c>
      <c r="AR330" s="28">
        <f t="shared" si="166"/>
        <v>0.10266866326175897</v>
      </c>
      <c r="AT330" s="105">
        <f t="shared" ref="AT330:AT340" si="169">C330/$E$1</f>
        <v>0.51884226884226881</v>
      </c>
      <c r="AU330" s="106">
        <f t="shared" ref="AU330:AU340" si="170">(C330*D330)/1000</f>
        <v>854.72</v>
      </c>
      <c r="AV330" s="107">
        <f t="shared" ref="AV330:AV342" si="171">(AU330)/$G$2</f>
        <v>0.3594280908326325</v>
      </c>
      <c r="AW330" s="108">
        <f t="shared" ref="AW330:AW340" si="172">(C330*G330)/1000</f>
        <v>1191.2660000000001</v>
      </c>
      <c r="AX330" s="107">
        <f t="shared" ref="AX330:AX342" si="173">(AW330)/$I$2</f>
        <v>0.4237872643187478</v>
      </c>
      <c r="AZ330" s="200">
        <f t="shared" ref="AZ330:AZ340" si="174">(0.8*C330*G330)/60</f>
        <v>15883.546666666667</v>
      </c>
    </row>
    <row r="331" spans="1:52" x14ac:dyDescent="0.25">
      <c r="A331" s="71" t="s">
        <v>38</v>
      </c>
      <c r="B331" s="10">
        <v>170384</v>
      </c>
      <c r="C331" s="10">
        <v>5496</v>
      </c>
      <c r="D331" s="56">
        <v>273</v>
      </c>
      <c r="E331" s="89">
        <v>5</v>
      </c>
      <c r="F331" s="163">
        <f t="shared" si="162"/>
        <v>0.98168498168498164</v>
      </c>
      <c r="G331" s="56">
        <v>273</v>
      </c>
      <c r="H331" s="56">
        <v>5</v>
      </c>
      <c r="I331" s="163">
        <f t="shared" si="163"/>
        <v>0.98168498168498164</v>
      </c>
      <c r="J331" s="56">
        <v>569</v>
      </c>
      <c r="K331" s="56">
        <v>28</v>
      </c>
      <c r="L331" s="163">
        <f t="shared" si="164"/>
        <v>0.95079086115992972</v>
      </c>
      <c r="M331" s="11">
        <v>190.32</v>
      </c>
      <c r="N331" s="59">
        <v>18.8</v>
      </c>
      <c r="O331" s="10">
        <v>74</v>
      </c>
      <c r="P331" s="44">
        <v>2706</v>
      </c>
      <c r="Q331" s="46">
        <v>7.7</v>
      </c>
      <c r="R331" s="46">
        <v>7.6</v>
      </c>
      <c r="S331" s="10">
        <v>1965</v>
      </c>
      <c r="T331" s="10">
        <v>1601</v>
      </c>
      <c r="U331" s="10">
        <v>55</v>
      </c>
      <c r="V331" s="21">
        <v>4.5999999999999996</v>
      </c>
      <c r="W331" s="163">
        <f t="shared" si="167"/>
        <v>0.91636363636363638</v>
      </c>
      <c r="X331" s="10">
        <v>12</v>
      </c>
      <c r="Y331" s="21">
        <v>1.5</v>
      </c>
      <c r="Z331" s="163">
        <f t="shared" si="168"/>
        <v>0.875</v>
      </c>
      <c r="AA331" s="10">
        <v>96784</v>
      </c>
      <c r="AB331" s="11">
        <f t="shared" si="165"/>
        <v>0.56803455723542118</v>
      </c>
      <c r="AC331" s="10">
        <v>234</v>
      </c>
      <c r="AD331" s="10">
        <v>1073</v>
      </c>
      <c r="AE331" s="10">
        <v>698</v>
      </c>
      <c r="AF331" s="10">
        <v>372</v>
      </c>
      <c r="AG331" s="10">
        <v>1905</v>
      </c>
      <c r="AH331" s="10">
        <v>872</v>
      </c>
      <c r="AI331" s="10">
        <v>327</v>
      </c>
      <c r="AJ331" s="10">
        <v>936</v>
      </c>
      <c r="AK331" s="10">
        <v>240</v>
      </c>
      <c r="AL331" s="10">
        <v>67</v>
      </c>
      <c r="AM331" s="10">
        <v>76</v>
      </c>
      <c r="AN331" s="10">
        <v>2660</v>
      </c>
      <c r="AO331" s="10">
        <v>1028</v>
      </c>
      <c r="AP331" s="10">
        <v>6735</v>
      </c>
      <c r="AQ331" s="10">
        <f t="shared" ref="AQ331:AQ340" si="175">SUM(AC331:AP331)</f>
        <v>17223</v>
      </c>
      <c r="AR331" s="28">
        <f t="shared" si="166"/>
        <v>0.10108343506432529</v>
      </c>
      <c r="AT331" s="105">
        <f t="shared" si="169"/>
        <v>0.53379953379953382</v>
      </c>
      <c r="AU331" s="106">
        <f t="shared" si="170"/>
        <v>1500.4079999999999</v>
      </c>
      <c r="AV331" s="107">
        <f t="shared" si="171"/>
        <v>0.63095374264087467</v>
      </c>
      <c r="AW331" s="108">
        <f t="shared" si="172"/>
        <v>1500.4079999999999</v>
      </c>
      <c r="AX331" s="107">
        <f t="shared" si="173"/>
        <v>0.53376307363927422</v>
      </c>
      <c r="AZ331" s="200">
        <f t="shared" si="174"/>
        <v>20005.440000000002</v>
      </c>
    </row>
    <row r="332" spans="1:52" x14ac:dyDescent="0.25">
      <c r="A332" s="71" t="s">
        <v>39</v>
      </c>
      <c r="B332" s="10">
        <v>181138</v>
      </c>
      <c r="C332" s="10">
        <v>6038</v>
      </c>
      <c r="D332" s="69">
        <v>147</v>
      </c>
      <c r="E332" s="89">
        <v>4</v>
      </c>
      <c r="F332" s="163">
        <f t="shared" si="162"/>
        <v>0.97278911564625847</v>
      </c>
      <c r="G332" s="56">
        <v>209</v>
      </c>
      <c r="H332" s="56">
        <v>5</v>
      </c>
      <c r="I332" s="163">
        <f t="shared" si="163"/>
        <v>0.97607655502392343</v>
      </c>
      <c r="J332" s="56">
        <v>438</v>
      </c>
      <c r="K332" s="56">
        <v>17</v>
      </c>
      <c r="L332" s="163">
        <f t="shared" si="164"/>
        <v>0.96118721461187218</v>
      </c>
      <c r="M332" s="11">
        <v>194.1</v>
      </c>
      <c r="N332" s="59">
        <v>18.399999999999999</v>
      </c>
      <c r="O332" s="10">
        <v>69</v>
      </c>
      <c r="P332" s="44">
        <v>2046</v>
      </c>
      <c r="Q332" s="46">
        <v>7.8</v>
      </c>
      <c r="R332" s="46">
        <v>7.6</v>
      </c>
      <c r="S332" s="10">
        <v>1616</v>
      </c>
      <c r="T332" s="10">
        <v>1260</v>
      </c>
      <c r="U332" s="10">
        <v>40</v>
      </c>
      <c r="V332" s="21">
        <v>3.1</v>
      </c>
      <c r="W332" s="163">
        <f t="shared" si="167"/>
        <v>0.92249999999999999</v>
      </c>
      <c r="X332" s="10">
        <v>7</v>
      </c>
      <c r="Y332" s="21">
        <v>1</v>
      </c>
      <c r="Z332" s="163">
        <f t="shared" si="168"/>
        <v>0.8571428571428571</v>
      </c>
      <c r="AA332" s="10">
        <v>72539</v>
      </c>
      <c r="AB332" s="11">
        <f t="shared" si="165"/>
        <v>0.40046263070145416</v>
      </c>
      <c r="AC332" s="10">
        <v>407</v>
      </c>
      <c r="AD332" s="10">
        <v>641</v>
      </c>
      <c r="AE332" s="10">
        <v>712</v>
      </c>
      <c r="AF332" s="10">
        <v>308</v>
      </c>
      <c r="AG332" s="10">
        <v>2105</v>
      </c>
      <c r="AH332" s="10">
        <v>647</v>
      </c>
      <c r="AI332" s="10">
        <v>363</v>
      </c>
      <c r="AJ332" s="10">
        <v>1121</v>
      </c>
      <c r="AK332" s="10">
        <v>362</v>
      </c>
      <c r="AL332" s="10">
        <v>163</v>
      </c>
      <c r="AM332" s="10">
        <v>490</v>
      </c>
      <c r="AN332" s="10">
        <v>1341</v>
      </c>
      <c r="AO332" s="10">
        <v>916</v>
      </c>
      <c r="AP332" s="10">
        <v>5318</v>
      </c>
      <c r="AQ332" s="10">
        <f t="shared" si="175"/>
        <v>14894</v>
      </c>
      <c r="AR332" s="28">
        <f t="shared" si="166"/>
        <v>8.2224602236968494E-2</v>
      </c>
      <c r="AT332" s="105">
        <f t="shared" si="169"/>
        <v>0.58644133644133645</v>
      </c>
      <c r="AU332" s="106">
        <f t="shared" si="170"/>
        <v>887.58600000000001</v>
      </c>
      <c r="AV332" s="107">
        <f t="shared" si="171"/>
        <v>0.37324894869638353</v>
      </c>
      <c r="AW332" s="108">
        <f t="shared" si="172"/>
        <v>1261.942</v>
      </c>
      <c r="AX332" s="107">
        <f t="shared" si="173"/>
        <v>0.44892991817858413</v>
      </c>
      <c r="AZ332" s="200">
        <f t="shared" si="174"/>
        <v>16825.893333333333</v>
      </c>
    </row>
    <row r="333" spans="1:52" x14ac:dyDescent="0.25">
      <c r="A333" s="71" t="s">
        <v>40</v>
      </c>
      <c r="B333" s="10">
        <v>177134</v>
      </c>
      <c r="C333" s="10">
        <v>5714</v>
      </c>
      <c r="D333" s="56">
        <v>259</v>
      </c>
      <c r="E333" s="89">
        <v>6</v>
      </c>
      <c r="F333" s="163">
        <f t="shared" si="162"/>
        <v>0.97683397683397688</v>
      </c>
      <c r="G333" s="56">
        <v>323</v>
      </c>
      <c r="H333" s="56">
        <v>6</v>
      </c>
      <c r="I333" s="163">
        <f t="shared" si="163"/>
        <v>0.98142414860681115</v>
      </c>
      <c r="J333" s="56">
        <v>646</v>
      </c>
      <c r="K333" s="56">
        <v>21</v>
      </c>
      <c r="L333" s="163">
        <f t="shared" si="164"/>
        <v>0.96749226006191946</v>
      </c>
      <c r="M333" s="11">
        <v>96.64</v>
      </c>
      <c r="N333" s="59">
        <v>20.8</v>
      </c>
      <c r="O333" s="10">
        <v>80</v>
      </c>
      <c r="P333" s="44">
        <v>2365</v>
      </c>
      <c r="Q333" s="46">
        <v>7.7</v>
      </c>
      <c r="R333" s="46">
        <v>7.5</v>
      </c>
      <c r="S333" s="10">
        <v>1811</v>
      </c>
      <c r="T333" s="10">
        <v>1605</v>
      </c>
      <c r="U333" s="10">
        <v>59</v>
      </c>
      <c r="V333" s="21">
        <v>2.2000000000000002</v>
      </c>
      <c r="W333" s="163">
        <f t="shared" si="167"/>
        <v>0.96271186440677958</v>
      </c>
      <c r="X333" s="10">
        <v>9</v>
      </c>
      <c r="Y333" s="21">
        <v>1</v>
      </c>
      <c r="Z333" s="163">
        <f t="shared" si="168"/>
        <v>0.88888888888888884</v>
      </c>
      <c r="AA333" s="10">
        <v>98077</v>
      </c>
      <c r="AB333" s="11">
        <f t="shared" si="165"/>
        <v>0.55368816827938172</v>
      </c>
      <c r="AC333" s="10">
        <v>257</v>
      </c>
      <c r="AD333" s="10">
        <v>720</v>
      </c>
      <c r="AE333" s="10">
        <v>584</v>
      </c>
      <c r="AF333" s="10">
        <v>341</v>
      </c>
      <c r="AG333" s="10">
        <v>2260</v>
      </c>
      <c r="AH333" s="10">
        <v>1188</v>
      </c>
      <c r="AI333" s="10">
        <v>829</v>
      </c>
      <c r="AJ333" s="10">
        <v>913</v>
      </c>
      <c r="AK333" s="10">
        <v>336</v>
      </c>
      <c r="AL333" s="10">
        <v>183</v>
      </c>
      <c r="AM333" s="10">
        <v>543</v>
      </c>
      <c r="AN333" s="10">
        <v>2174</v>
      </c>
      <c r="AO333" s="10">
        <v>1153</v>
      </c>
      <c r="AP333" s="10">
        <v>4898</v>
      </c>
      <c r="AQ333" s="10">
        <f t="shared" si="175"/>
        <v>16379</v>
      </c>
      <c r="AR333" s="28">
        <f t="shared" si="166"/>
        <v>9.246672011019906E-2</v>
      </c>
      <c r="AT333" s="105">
        <f t="shared" si="169"/>
        <v>0.55497280497280499</v>
      </c>
      <c r="AU333" s="106">
        <f t="shared" si="170"/>
        <v>1479.9259999999999</v>
      </c>
      <c r="AV333" s="107">
        <f t="shared" si="171"/>
        <v>0.62234062237174093</v>
      </c>
      <c r="AW333" s="108">
        <f t="shared" si="172"/>
        <v>1845.6220000000001</v>
      </c>
      <c r="AX333" s="107">
        <f t="shared" si="173"/>
        <v>0.65657132692991815</v>
      </c>
      <c r="AZ333" s="200">
        <f t="shared" si="174"/>
        <v>24608.293333333331</v>
      </c>
    </row>
    <row r="334" spans="1:52" x14ac:dyDescent="0.25">
      <c r="A334" s="71" t="s">
        <v>41</v>
      </c>
      <c r="B334" s="10">
        <v>165307</v>
      </c>
      <c r="C334" s="10">
        <v>5510</v>
      </c>
      <c r="D334" s="56">
        <v>212</v>
      </c>
      <c r="E334" s="89">
        <v>5</v>
      </c>
      <c r="F334" s="163">
        <f t="shared" si="162"/>
        <v>0.97641509433962259</v>
      </c>
      <c r="G334" s="56">
        <v>238</v>
      </c>
      <c r="H334" s="56">
        <v>6</v>
      </c>
      <c r="I334" s="163">
        <f t="shared" si="163"/>
        <v>0.97478991596638653</v>
      </c>
      <c r="J334" s="56">
        <v>476</v>
      </c>
      <c r="K334" s="56">
        <v>18</v>
      </c>
      <c r="L334" s="163">
        <f t="shared" si="164"/>
        <v>0.96218487394957986</v>
      </c>
      <c r="M334" s="11">
        <v>209.92</v>
      </c>
      <c r="N334" s="59">
        <v>21.1</v>
      </c>
      <c r="O334" s="10">
        <v>70</v>
      </c>
      <c r="P334" s="44">
        <v>2328</v>
      </c>
      <c r="Q334" s="46">
        <v>7.8</v>
      </c>
      <c r="R334" s="46">
        <v>7.6</v>
      </c>
      <c r="S334" s="10">
        <v>1745</v>
      </c>
      <c r="T334" s="10">
        <v>1524</v>
      </c>
      <c r="U334" s="10">
        <v>48</v>
      </c>
      <c r="V334" s="21">
        <v>2.5</v>
      </c>
      <c r="W334" s="163">
        <f t="shared" si="167"/>
        <v>0.94791666666666663</v>
      </c>
      <c r="X334" s="10">
        <v>10</v>
      </c>
      <c r="Y334" s="21">
        <v>1.5</v>
      </c>
      <c r="Z334" s="163">
        <f t="shared" si="168"/>
        <v>0.85</v>
      </c>
      <c r="AA334" s="10">
        <v>85148</v>
      </c>
      <c r="AB334" s="11">
        <f t="shared" si="165"/>
        <v>0.51509010507721997</v>
      </c>
      <c r="AC334" s="10">
        <v>161</v>
      </c>
      <c r="AD334" s="10">
        <v>562</v>
      </c>
      <c r="AE334" s="10">
        <v>612</v>
      </c>
      <c r="AF334" s="10">
        <v>389</v>
      </c>
      <c r="AG334" s="10">
        <v>1854</v>
      </c>
      <c r="AH334" s="10">
        <v>1183</v>
      </c>
      <c r="AI334" s="10">
        <v>205</v>
      </c>
      <c r="AJ334" s="10">
        <v>534</v>
      </c>
      <c r="AK334" s="10">
        <v>328</v>
      </c>
      <c r="AL334" s="10">
        <v>167</v>
      </c>
      <c r="AM334" s="10">
        <v>569</v>
      </c>
      <c r="AN334" s="10">
        <v>1668</v>
      </c>
      <c r="AO334" s="10">
        <v>881</v>
      </c>
      <c r="AP334" s="10">
        <v>5259</v>
      </c>
      <c r="AQ334" s="10">
        <f t="shared" si="175"/>
        <v>14372</v>
      </c>
      <c r="AR334" s="28">
        <f t="shared" si="166"/>
        <v>8.6941266855003113E-2</v>
      </c>
      <c r="AT334" s="105">
        <f t="shared" si="169"/>
        <v>0.53515928515928513</v>
      </c>
      <c r="AU334" s="106">
        <f t="shared" si="170"/>
        <v>1168.1199999999999</v>
      </c>
      <c r="AV334" s="107">
        <f t="shared" si="171"/>
        <v>0.49121951219512189</v>
      </c>
      <c r="AW334" s="108">
        <f t="shared" si="172"/>
        <v>1311.38</v>
      </c>
      <c r="AX334" s="107">
        <f t="shared" si="173"/>
        <v>0.46651725364638924</v>
      </c>
      <c r="AZ334" s="200">
        <f t="shared" si="174"/>
        <v>17485.066666666666</v>
      </c>
    </row>
    <row r="335" spans="1:52" x14ac:dyDescent="0.25">
      <c r="A335" s="71" t="s">
        <v>42</v>
      </c>
      <c r="B335" s="10">
        <v>159752</v>
      </c>
      <c r="C335" s="10">
        <v>5153</v>
      </c>
      <c r="D335" s="56">
        <v>147</v>
      </c>
      <c r="E335" s="89">
        <v>4</v>
      </c>
      <c r="F335" s="163">
        <f t="shared" si="162"/>
        <v>0.97278911564625847</v>
      </c>
      <c r="G335" s="56">
        <v>201</v>
      </c>
      <c r="H335" s="56">
        <v>6</v>
      </c>
      <c r="I335" s="163">
        <f t="shared" si="163"/>
        <v>0.97014925373134331</v>
      </c>
      <c r="J335" s="56">
        <v>391</v>
      </c>
      <c r="K335" s="56">
        <v>21</v>
      </c>
      <c r="L335" s="163">
        <f t="shared" si="164"/>
        <v>0.94629156010230175</v>
      </c>
      <c r="M335" s="11">
        <v>136.26</v>
      </c>
      <c r="N335" s="59">
        <v>19.399999999999999</v>
      </c>
      <c r="O335" s="10">
        <v>69</v>
      </c>
      <c r="P335" s="44">
        <v>2426</v>
      </c>
      <c r="Q335" s="46">
        <v>7.7</v>
      </c>
      <c r="R335" s="46">
        <v>7.5</v>
      </c>
      <c r="S335" s="10">
        <v>1784</v>
      </c>
      <c r="T335" s="10">
        <v>1523</v>
      </c>
      <c r="U335" s="10">
        <v>48</v>
      </c>
      <c r="V335" s="21">
        <v>1.9</v>
      </c>
      <c r="W335" s="163">
        <f t="shared" si="167"/>
        <v>0.9604166666666667</v>
      </c>
      <c r="X335" s="10">
        <v>9</v>
      </c>
      <c r="Y335" s="21">
        <v>1.4</v>
      </c>
      <c r="Z335" s="163">
        <f t="shared" si="168"/>
        <v>0.84444444444444444</v>
      </c>
      <c r="AA335" s="10">
        <v>95987</v>
      </c>
      <c r="AB335" s="11">
        <f t="shared" si="165"/>
        <v>0.60085006760478743</v>
      </c>
      <c r="AC335" s="10">
        <v>289</v>
      </c>
      <c r="AD335" s="10">
        <v>709</v>
      </c>
      <c r="AE335" s="10">
        <v>620</v>
      </c>
      <c r="AF335" s="10">
        <v>404</v>
      </c>
      <c r="AG335" s="10">
        <v>2576</v>
      </c>
      <c r="AH335" s="10">
        <v>1330</v>
      </c>
      <c r="AI335" s="10">
        <v>272</v>
      </c>
      <c r="AJ335" s="10">
        <v>945</v>
      </c>
      <c r="AK335" s="10">
        <v>349</v>
      </c>
      <c r="AL335" s="10">
        <v>175</v>
      </c>
      <c r="AM335" s="10">
        <v>690</v>
      </c>
      <c r="AN335" s="10">
        <v>2342</v>
      </c>
      <c r="AO335" s="10">
        <v>1046</v>
      </c>
      <c r="AP335" s="10">
        <v>5027</v>
      </c>
      <c r="AQ335" s="10">
        <f t="shared" si="175"/>
        <v>16774</v>
      </c>
      <c r="AR335" s="28">
        <f t="shared" si="166"/>
        <v>0.10500025038810155</v>
      </c>
      <c r="AT335" s="105">
        <f t="shared" si="169"/>
        <v>0.50048562548562547</v>
      </c>
      <c r="AU335" s="106">
        <f t="shared" si="170"/>
        <v>757.49099999999999</v>
      </c>
      <c r="AV335" s="107">
        <f t="shared" si="171"/>
        <v>0.3185412111017662</v>
      </c>
      <c r="AW335" s="108">
        <f t="shared" si="172"/>
        <v>1035.7529999999999</v>
      </c>
      <c r="AX335" s="107">
        <f t="shared" si="173"/>
        <v>0.36846424759871932</v>
      </c>
      <c r="AZ335" s="200">
        <f t="shared" si="174"/>
        <v>13810.040000000003</v>
      </c>
    </row>
    <row r="336" spans="1:52" x14ac:dyDescent="0.25">
      <c r="A336" s="71" t="s">
        <v>43</v>
      </c>
      <c r="B336" s="10">
        <v>139945</v>
      </c>
      <c r="C336" s="10">
        <v>4514</v>
      </c>
      <c r="D336" s="86">
        <v>181</v>
      </c>
      <c r="E336" s="90">
        <v>6</v>
      </c>
      <c r="F336" s="163">
        <f t="shared" si="162"/>
        <v>0.96685082872928174</v>
      </c>
      <c r="G336" s="86">
        <v>250</v>
      </c>
      <c r="H336" s="86">
        <v>7</v>
      </c>
      <c r="I336" s="163">
        <f t="shared" si="163"/>
        <v>0.97199999999999998</v>
      </c>
      <c r="J336" s="86">
        <v>484</v>
      </c>
      <c r="K336" s="86">
        <v>21</v>
      </c>
      <c r="L336" s="163">
        <f t="shared" si="164"/>
        <v>0.95661157024793386</v>
      </c>
      <c r="M336" s="11">
        <v>185.76</v>
      </c>
      <c r="N336" s="59">
        <v>19</v>
      </c>
      <c r="O336" s="10">
        <v>79</v>
      </c>
      <c r="P336" s="44">
        <v>2824</v>
      </c>
      <c r="Q336" s="46">
        <v>7.5</v>
      </c>
      <c r="R336" s="46">
        <v>7.6</v>
      </c>
      <c r="S336" s="10">
        <v>1840</v>
      </c>
      <c r="T336" s="10">
        <v>1595</v>
      </c>
      <c r="U336" s="10">
        <v>54</v>
      </c>
      <c r="V336" s="21">
        <v>2.8</v>
      </c>
      <c r="W336" s="163">
        <f t="shared" si="167"/>
        <v>0.94814814814814818</v>
      </c>
      <c r="X336" s="10">
        <v>11</v>
      </c>
      <c r="Y336" s="21">
        <v>1.3</v>
      </c>
      <c r="Z336" s="163">
        <f t="shared" si="168"/>
        <v>0.88181818181818172</v>
      </c>
      <c r="AA336" s="10">
        <v>83432</v>
      </c>
      <c r="AB336" s="11">
        <f t="shared" si="165"/>
        <v>0.59617706956304262</v>
      </c>
      <c r="AC336" s="10">
        <v>242</v>
      </c>
      <c r="AD336" s="10">
        <v>636</v>
      </c>
      <c r="AE336" s="10">
        <v>509</v>
      </c>
      <c r="AF336" s="10">
        <v>378</v>
      </c>
      <c r="AG336" s="10">
        <v>1782</v>
      </c>
      <c r="AH336" s="10">
        <v>1082</v>
      </c>
      <c r="AI336" s="10">
        <v>264</v>
      </c>
      <c r="AJ336" s="10">
        <v>1206</v>
      </c>
      <c r="AK336" s="10">
        <v>365</v>
      </c>
      <c r="AL336" s="10">
        <v>176</v>
      </c>
      <c r="AM336" s="10">
        <v>707</v>
      </c>
      <c r="AN336" s="10">
        <v>1774</v>
      </c>
      <c r="AO336" s="10">
        <v>880</v>
      </c>
      <c r="AP336" s="10">
        <v>4164</v>
      </c>
      <c r="AQ336" s="10">
        <f t="shared" si="175"/>
        <v>14165</v>
      </c>
      <c r="AR336" s="28">
        <f t="shared" si="166"/>
        <v>0.10121833577476866</v>
      </c>
      <c r="AT336" s="105">
        <f t="shared" si="169"/>
        <v>0.43842268842268844</v>
      </c>
      <c r="AU336" s="106">
        <f t="shared" si="170"/>
        <v>817.03399999999999</v>
      </c>
      <c r="AV336" s="107">
        <f t="shared" si="171"/>
        <v>0.34358031959629942</v>
      </c>
      <c r="AW336" s="108">
        <f t="shared" si="172"/>
        <v>1128.5</v>
      </c>
      <c r="AX336" s="107">
        <f t="shared" si="173"/>
        <v>0.4014585556741373</v>
      </c>
      <c r="AZ336" s="200">
        <f t="shared" si="174"/>
        <v>15046.666666666668</v>
      </c>
    </row>
    <row r="337" spans="1:52" x14ac:dyDescent="0.25">
      <c r="A337" s="71" t="s">
        <v>44</v>
      </c>
      <c r="B337" s="67">
        <v>159269</v>
      </c>
      <c r="C337" s="67">
        <v>5309</v>
      </c>
      <c r="D337" s="56">
        <v>155</v>
      </c>
      <c r="E337" s="89">
        <v>4</v>
      </c>
      <c r="F337" s="163">
        <f t="shared" si="162"/>
        <v>0.97419354838709682</v>
      </c>
      <c r="G337" s="56">
        <v>196</v>
      </c>
      <c r="H337" s="56">
        <v>7</v>
      </c>
      <c r="I337" s="163">
        <f t="shared" si="163"/>
        <v>0.9642857142857143</v>
      </c>
      <c r="J337" s="56">
        <v>432</v>
      </c>
      <c r="K337" s="56">
        <v>21</v>
      </c>
      <c r="L337" s="163">
        <f t="shared" si="164"/>
        <v>0.95138888888888884</v>
      </c>
      <c r="M337" s="11">
        <v>139.46</v>
      </c>
      <c r="N337" s="59">
        <v>19</v>
      </c>
      <c r="O337" s="10">
        <v>66</v>
      </c>
      <c r="P337" s="44">
        <v>2552</v>
      </c>
      <c r="Q337" s="46">
        <v>7.8</v>
      </c>
      <c r="R337" s="46">
        <v>7.8</v>
      </c>
      <c r="S337" s="10">
        <v>1779</v>
      </c>
      <c r="T337" s="10">
        <v>1457</v>
      </c>
      <c r="U337" s="10">
        <v>47</v>
      </c>
      <c r="V337" s="21">
        <v>3.7</v>
      </c>
      <c r="W337" s="163">
        <f t="shared" si="167"/>
        <v>0.92127659574468079</v>
      </c>
      <c r="X337" s="10">
        <v>14</v>
      </c>
      <c r="Y337" s="21">
        <v>1.4</v>
      </c>
      <c r="Z337" s="163">
        <f t="shared" si="168"/>
        <v>0.9</v>
      </c>
      <c r="AA337" s="10">
        <v>87854</v>
      </c>
      <c r="AB337" s="11">
        <f t="shared" si="165"/>
        <v>0.55160765748513518</v>
      </c>
      <c r="AC337" s="10">
        <v>229</v>
      </c>
      <c r="AD337" s="10">
        <v>663</v>
      </c>
      <c r="AE337" s="10">
        <v>559</v>
      </c>
      <c r="AF337" s="10">
        <v>471</v>
      </c>
      <c r="AG337" s="10">
        <v>1074</v>
      </c>
      <c r="AH337" s="10">
        <v>913</v>
      </c>
      <c r="AI337" s="10">
        <v>307</v>
      </c>
      <c r="AJ337" s="10">
        <v>1044</v>
      </c>
      <c r="AK337" s="10">
        <v>331</v>
      </c>
      <c r="AL337" s="10">
        <v>179</v>
      </c>
      <c r="AM337" s="10">
        <v>597</v>
      </c>
      <c r="AN337" s="10">
        <v>1803</v>
      </c>
      <c r="AO337" s="10">
        <v>868</v>
      </c>
      <c r="AP337" s="10">
        <v>9237</v>
      </c>
      <c r="AQ337" s="10">
        <f t="shared" si="175"/>
        <v>18275</v>
      </c>
      <c r="AR337" s="28">
        <f t="shared" si="166"/>
        <v>0.11474298199900797</v>
      </c>
      <c r="AT337" s="105">
        <f t="shared" si="169"/>
        <v>0.51563714063714061</v>
      </c>
      <c r="AU337" s="106">
        <f t="shared" si="170"/>
        <v>822.89499999999998</v>
      </c>
      <c r="AV337" s="107">
        <f t="shared" si="171"/>
        <v>0.34604499579478554</v>
      </c>
      <c r="AW337" s="108">
        <f t="shared" si="172"/>
        <v>1040.5640000000001</v>
      </c>
      <c r="AX337" s="107">
        <f t="shared" si="173"/>
        <v>0.37017573817146926</v>
      </c>
      <c r="AZ337" s="200">
        <f t="shared" si="174"/>
        <v>13874.186666666666</v>
      </c>
    </row>
    <row r="338" spans="1:52" x14ac:dyDescent="0.25">
      <c r="A338" s="71" t="s">
        <v>45</v>
      </c>
      <c r="B338" s="10">
        <v>192789</v>
      </c>
      <c r="C338" s="67">
        <v>6219</v>
      </c>
      <c r="D338" s="56">
        <v>140</v>
      </c>
      <c r="E338" s="89">
        <v>5</v>
      </c>
      <c r="F338" s="163">
        <f t="shared" si="162"/>
        <v>0.9642857142857143</v>
      </c>
      <c r="G338" s="56">
        <v>233</v>
      </c>
      <c r="H338" s="56">
        <v>6</v>
      </c>
      <c r="I338" s="163">
        <f t="shared" si="163"/>
        <v>0.97424892703862664</v>
      </c>
      <c r="J338" s="56">
        <v>429</v>
      </c>
      <c r="K338" s="56">
        <v>22</v>
      </c>
      <c r="L338" s="163">
        <f t="shared" si="164"/>
        <v>0.94871794871794868</v>
      </c>
      <c r="M338" s="11">
        <v>186.92</v>
      </c>
      <c r="N338" s="59">
        <v>19.100000000000001</v>
      </c>
      <c r="O338" s="10">
        <v>40</v>
      </c>
      <c r="P338" s="44">
        <v>2531</v>
      </c>
      <c r="Q338" s="46">
        <v>7.9</v>
      </c>
      <c r="R338" s="46">
        <v>7.7</v>
      </c>
      <c r="S338" s="10">
        <v>1736</v>
      </c>
      <c r="T338" s="10">
        <v>1489</v>
      </c>
      <c r="U338" s="10">
        <v>52</v>
      </c>
      <c r="V338" s="21">
        <v>3.8</v>
      </c>
      <c r="W338" s="163">
        <f t="shared" si="167"/>
        <v>0.92692307692307696</v>
      </c>
      <c r="X338" s="10">
        <v>9</v>
      </c>
      <c r="Y338" s="21">
        <v>1.3</v>
      </c>
      <c r="Z338" s="163">
        <f t="shared" si="168"/>
        <v>0.85555555555555562</v>
      </c>
      <c r="AA338" s="10">
        <v>87474</v>
      </c>
      <c r="AB338" s="11">
        <f t="shared" si="165"/>
        <v>0.45372920654186699</v>
      </c>
      <c r="AC338" s="10">
        <v>280</v>
      </c>
      <c r="AD338" s="10">
        <v>976</v>
      </c>
      <c r="AE338" s="10">
        <v>646</v>
      </c>
      <c r="AF338" s="10">
        <v>525</v>
      </c>
      <c r="AG338" s="10">
        <v>1637</v>
      </c>
      <c r="AH338" s="10">
        <v>1377</v>
      </c>
      <c r="AI338" s="10">
        <v>483</v>
      </c>
      <c r="AJ338" s="10">
        <v>921</v>
      </c>
      <c r="AK338" s="10">
        <v>442</v>
      </c>
      <c r="AL338" s="10">
        <v>279</v>
      </c>
      <c r="AM338" s="10">
        <v>891</v>
      </c>
      <c r="AN338" s="10">
        <v>2134</v>
      </c>
      <c r="AO338" s="10">
        <v>1183</v>
      </c>
      <c r="AP338" s="10">
        <v>6494</v>
      </c>
      <c r="AQ338" s="10">
        <f t="shared" si="175"/>
        <v>18268</v>
      </c>
      <c r="AR338" s="28">
        <f t="shared" si="166"/>
        <v>9.4756443573025428E-2</v>
      </c>
      <c r="AT338" s="105">
        <f t="shared" si="169"/>
        <v>0.60402097902097907</v>
      </c>
      <c r="AU338" s="106">
        <f t="shared" si="170"/>
        <v>870.66</v>
      </c>
      <c r="AV338" s="107">
        <f t="shared" si="171"/>
        <v>0.36613120269133725</v>
      </c>
      <c r="AW338" s="108">
        <f t="shared" si="172"/>
        <v>1449.027</v>
      </c>
      <c r="AX338" s="107">
        <f t="shared" si="173"/>
        <v>0.51548452508004272</v>
      </c>
      <c r="AZ338" s="200">
        <f t="shared" si="174"/>
        <v>19320.36</v>
      </c>
    </row>
    <row r="339" spans="1:52" x14ac:dyDescent="0.25">
      <c r="A339" s="71" t="s">
        <v>46</v>
      </c>
      <c r="B339" s="10">
        <v>174583</v>
      </c>
      <c r="C339" s="67">
        <v>5819</v>
      </c>
      <c r="D339" s="56">
        <v>165</v>
      </c>
      <c r="E339" s="89">
        <v>6</v>
      </c>
      <c r="F339" s="163">
        <f t="shared" si="162"/>
        <v>0.96363636363636362</v>
      </c>
      <c r="G339" s="56">
        <v>194</v>
      </c>
      <c r="H339" s="56">
        <v>7</v>
      </c>
      <c r="I339" s="163">
        <f t="shared" si="163"/>
        <v>0.96391752577319589</v>
      </c>
      <c r="J339" s="56">
        <v>433</v>
      </c>
      <c r="K339" s="56">
        <v>30</v>
      </c>
      <c r="L339" s="163">
        <f t="shared" si="164"/>
        <v>0.93071593533487296</v>
      </c>
      <c r="M339" s="11">
        <v>85.86</v>
      </c>
      <c r="N339" s="59">
        <v>19</v>
      </c>
      <c r="O339" s="10">
        <v>85</v>
      </c>
      <c r="P339" s="44">
        <v>2320</v>
      </c>
      <c r="Q339" s="46">
        <v>7.6</v>
      </c>
      <c r="R339" s="46">
        <v>7.4</v>
      </c>
      <c r="S339" s="10">
        <v>1711</v>
      </c>
      <c r="T339" s="10">
        <v>1363</v>
      </c>
      <c r="U339" s="10">
        <v>53</v>
      </c>
      <c r="V339" s="21">
        <v>5.5</v>
      </c>
      <c r="W339" s="163">
        <f t="shared" si="167"/>
        <v>0.89622641509433965</v>
      </c>
      <c r="X339" s="10">
        <v>10</v>
      </c>
      <c r="Y339" s="21">
        <v>1.3</v>
      </c>
      <c r="Z339" s="163">
        <f t="shared" si="168"/>
        <v>0.86999999999999988</v>
      </c>
      <c r="AA339" s="10">
        <v>86300</v>
      </c>
      <c r="AB339" s="11">
        <f t="shared" si="165"/>
        <v>0.49432075287971911</v>
      </c>
      <c r="AC339" s="10">
        <v>231</v>
      </c>
      <c r="AD339" s="10">
        <v>999</v>
      </c>
      <c r="AE339" s="10">
        <v>663</v>
      </c>
      <c r="AF339" s="10">
        <v>518</v>
      </c>
      <c r="AG339" s="10">
        <v>1256</v>
      </c>
      <c r="AH339" s="10">
        <v>1050</v>
      </c>
      <c r="AI339" s="10">
        <v>347</v>
      </c>
      <c r="AJ339" s="10">
        <v>804</v>
      </c>
      <c r="AK339" s="10">
        <v>424</v>
      </c>
      <c r="AL339" s="10">
        <v>208</v>
      </c>
      <c r="AM339" s="10">
        <v>721</v>
      </c>
      <c r="AN339" s="10">
        <v>2113</v>
      </c>
      <c r="AO339" s="10">
        <v>1294</v>
      </c>
      <c r="AP339" s="10">
        <v>6295</v>
      </c>
      <c r="AQ339" s="10">
        <f t="shared" si="175"/>
        <v>16923</v>
      </c>
      <c r="AR339" s="28">
        <f t="shared" si="166"/>
        <v>9.6933836627850364E-2</v>
      </c>
      <c r="AT339" s="105">
        <f t="shared" si="169"/>
        <v>0.56517094017094016</v>
      </c>
      <c r="AU339" s="106">
        <f t="shared" si="170"/>
        <v>960.13499999999999</v>
      </c>
      <c r="AV339" s="107">
        <f t="shared" si="171"/>
        <v>0.40375735912531541</v>
      </c>
      <c r="AW339" s="108">
        <f t="shared" si="172"/>
        <v>1128.886</v>
      </c>
      <c r="AX339" s="107">
        <f t="shared" si="173"/>
        <v>0.40159587335467806</v>
      </c>
      <c r="AZ339" s="200">
        <f t="shared" si="174"/>
        <v>15051.813333333332</v>
      </c>
    </row>
    <row r="340" spans="1:52" ht="13" thickBot="1" x14ac:dyDescent="0.3">
      <c r="A340" s="72" t="s">
        <v>47</v>
      </c>
      <c r="B340" s="65">
        <v>168028</v>
      </c>
      <c r="C340" s="65">
        <v>5420</v>
      </c>
      <c r="D340" s="64">
        <v>169</v>
      </c>
      <c r="E340" s="91">
        <v>6</v>
      </c>
      <c r="F340" s="163">
        <f t="shared" si="162"/>
        <v>0.96449704142011838</v>
      </c>
      <c r="G340" s="64">
        <v>225</v>
      </c>
      <c r="H340" s="64">
        <v>5</v>
      </c>
      <c r="I340" s="163">
        <f>+(G340-H340)/G340</f>
        <v>0.97777777777777775</v>
      </c>
      <c r="J340" s="64">
        <v>429</v>
      </c>
      <c r="K340" s="64">
        <v>26</v>
      </c>
      <c r="L340" s="163">
        <f t="shared" si="164"/>
        <v>0.93939393939393945</v>
      </c>
      <c r="M340" s="60">
        <v>23.26</v>
      </c>
      <c r="N340" s="61">
        <v>17.399999999999999</v>
      </c>
      <c r="O340" s="10">
        <v>65</v>
      </c>
      <c r="P340" s="45">
        <v>2501</v>
      </c>
      <c r="Q340" s="83">
        <v>7.7</v>
      </c>
      <c r="R340" s="83">
        <v>7.6</v>
      </c>
      <c r="S340" s="87">
        <v>1929</v>
      </c>
      <c r="T340" s="87">
        <v>1627</v>
      </c>
      <c r="U340" s="10">
        <v>54</v>
      </c>
      <c r="V340" s="21">
        <v>3</v>
      </c>
      <c r="W340" s="163">
        <f t="shared" si="167"/>
        <v>0.94444444444444442</v>
      </c>
      <c r="X340" s="10">
        <v>7</v>
      </c>
      <c r="Y340" s="21">
        <v>0.9</v>
      </c>
      <c r="Z340" s="163">
        <f t="shared" si="168"/>
        <v>0.87142857142857133</v>
      </c>
      <c r="AA340" s="65">
        <v>109783</v>
      </c>
      <c r="AB340" s="11">
        <f t="shared" si="165"/>
        <v>0.65336134453781514</v>
      </c>
      <c r="AC340" s="10">
        <v>207</v>
      </c>
      <c r="AD340" s="10">
        <v>768</v>
      </c>
      <c r="AE340" s="10">
        <v>552</v>
      </c>
      <c r="AF340" s="10">
        <v>371</v>
      </c>
      <c r="AG340" s="10">
        <v>1092</v>
      </c>
      <c r="AH340" s="10">
        <v>1726</v>
      </c>
      <c r="AI340" s="10">
        <v>304</v>
      </c>
      <c r="AJ340" s="10">
        <v>969</v>
      </c>
      <c r="AK340" s="10">
        <v>317</v>
      </c>
      <c r="AL340" s="10">
        <v>140</v>
      </c>
      <c r="AM340" s="10">
        <v>653</v>
      </c>
      <c r="AN340" s="10">
        <v>2089</v>
      </c>
      <c r="AO340" s="10">
        <v>1060</v>
      </c>
      <c r="AP340" s="10">
        <v>5243</v>
      </c>
      <c r="AQ340" s="10">
        <f t="shared" si="175"/>
        <v>15491</v>
      </c>
      <c r="AR340" s="28">
        <f t="shared" si="166"/>
        <v>9.2192967838693546E-2</v>
      </c>
      <c r="AT340" s="105">
        <f t="shared" si="169"/>
        <v>0.52641802641802637</v>
      </c>
      <c r="AU340" s="106">
        <f t="shared" si="170"/>
        <v>915.98</v>
      </c>
      <c r="AV340" s="107">
        <f t="shared" si="171"/>
        <v>0.38518923465096722</v>
      </c>
      <c r="AW340" s="108">
        <f t="shared" si="172"/>
        <v>1219.5</v>
      </c>
      <c r="AX340" s="107">
        <f t="shared" si="173"/>
        <v>0.43383137673425826</v>
      </c>
      <c r="AZ340" s="200">
        <f t="shared" si="174"/>
        <v>16260</v>
      </c>
    </row>
    <row r="341" spans="1:52" ht="13" thickTop="1" x14ac:dyDescent="0.25">
      <c r="A341" s="141" t="s">
        <v>143</v>
      </c>
      <c r="B341" s="142">
        <f>SUM(B329:B340)</f>
        <v>1977053</v>
      </c>
      <c r="C341" s="142"/>
      <c r="D341" s="135"/>
      <c r="E341" s="135"/>
      <c r="F341" s="161"/>
      <c r="G341" s="135"/>
      <c r="H341" s="135"/>
      <c r="I341" s="161"/>
      <c r="J341" s="135"/>
      <c r="K341" s="135"/>
      <c r="L341" s="161"/>
      <c r="M341" s="74">
        <f>SUM(M329:M340)</f>
        <v>2089.34</v>
      </c>
      <c r="N341" s="75"/>
      <c r="O341" s="74">
        <f>SUM(O329:O340)</f>
        <v>874</v>
      </c>
      <c r="P341" s="74">
        <f>SUM(P329:P340)</f>
        <v>30416</v>
      </c>
      <c r="Q341" s="76"/>
      <c r="R341" s="76"/>
      <c r="S341" s="77"/>
      <c r="T341" s="77"/>
      <c r="U341" s="75"/>
      <c r="V341" s="79"/>
      <c r="W341" s="161"/>
      <c r="X341" s="75"/>
      <c r="Y341" s="79"/>
      <c r="Z341" s="161"/>
      <c r="AA341" s="74">
        <f>SUM(AA329:AA340)</f>
        <v>1093501</v>
      </c>
      <c r="AB341" s="75"/>
      <c r="AC341" s="142">
        <f t="shared" ref="AC341:AR341" si="176">SUM(AC329:AC340)</f>
        <v>2998</v>
      </c>
      <c r="AD341" s="142">
        <f t="shared" si="176"/>
        <v>9458</v>
      </c>
      <c r="AE341" s="142">
        <f t="shared" si="176"/>
        <v>7469</v>
      </c>
      <c r="AF341" s="142">
        <f t="shared" si="176"/>
        <v>4778</v>
      </c>
      <c r="AG341" s="142">
        <f t="shared" si="176"/>
        <v>21179</v>
      </c>
      <c r="AH341" s="142">
        <f t="shared" si="176"/>
        <v>13145</v>
      </c>
      <c r="AI341" s="142">
        <f t="shared" si="176"/>
        <v>4359</v>
      </c>
      <c r="AJ341" s="142">
        <f t="shared" si="176"/>
        <v>11158</v>
      </c>
      <c r="AK341" s="142">
        <f t="shared" si="176"/>
        <v>3870</v>
      </c>
      <c r="AL341" s="142">
        <f t="shared" si="176"/>
        <v>1988</v>
      </c>
      <c r="AM341" s="142">
        <f t="shared" si="176"/>
        <v>7119</v>
      </c>
      <c r="AN341" s="142">
        <f t="shared" si="176"/>
        <v>24510</v>
      </c>
      <c r="AO341" s="142">
        <f t="shared" si="176"/>
        <v>12060</v>
      </c>
      <c r="AP341" s="142">
        <f t="shared" si="176"/>
        <v>68895</v>
      </c>
      <c r="AQ341" s="142">
        <f t="shared" si="176"/>
        <v>192986</v>
      </c>
      <c r="AR341" s="75">
        <f t="shared" si="176"/>
        <v>1.1770602305006315</v>
      </c>
      <c r="AT341" s="109"/>
      <c r="AU341" s="110"/>
      <c r="AV341" s="111"/>
      <c r="AW341" s="112"/>
      <c r="AX341" s="111"/>
      <c r="AZ341" s="201"/>
    </row>
    <row r="342" spans="1:52" ht="13" thickBot="1" x14ac:dyDescent="0.3">
      <c r="A342" s="14" t="s">
        <v>144</v>
      </c>
      <c r="B342" s="15">
        <f t="shared" ref="B342:K342" si="177">AVERAGE(B329:B340)</f>
        <v>164754.41666666666</v>
      </c>
      <c r="C342" s="15">
        <f t="shared" si="177"/>
        <v>5418.5</v>
      </c>
      <c r="D342" s="140">
        <f t="shared" si="177"/>
        <v>194.58333333333334</v>
      </c>
      <c r="E342" s="140">
        <f t="shared" si="177"/>
        <v>5.416666666666667</v>
      </c>
      <c r="F342" s="162">
        <f>AVERAGE(F329:F340)</f>
        <v>0.97046892972970511</v>
      </c>
      <c r="G342" s="140">
        <f>AVERAGE(G329:G340)</f>
        <v>239.75</v>
      </c>
      <c r="H342" s="140">
        <f>AVERAGE(H329:H340)</f>
        <v>5.916666666666667</v>
      </c>
      <c r="I342" s="162">
        <f>AVERAGE(I329:I340)</f>
        <v>0.97455854216619286</v>
      </c>
      <c r="J342" s="140">
        <f t="shared" si="177"/>
        <v>486.5</v>
      </c>
      <c r="K342" s="140">
        <f t="shared" si="177"/>
        <v>22.75</v>
      </c>
      <c r="L342" s="162">
        <f>AVERAGE(L329:L340)</f>
        <v>0.9521850437669902</v>
      </c>
      <c r="M342" s="15">
        <f t="shared" ref="M342:Z342" si="178">AVERAGE(M329:M340)</f>
        <v>174.11166666666668</v>
      </c>
      <c r="N342" s="140">
        <f t="shared" si="178"/>
        <v>18.95</v>
      </c>
      <c r="O342" s="15">
        <f t="shared" si="178"/>
        <v>72.833333333333329</v>
      </c>
      <c r="P342" s="15">
        <f t="shared" si="178"/>
        <v>2534.6666666666665</v>
      </c>
      <c r="Q342" s="143">
        <f t="shared" si="178"/>
        <v>7.7666666666666666</v>
      </c>
      <c r="R342" s="143">
        <f t="shared" si="178"/>
        <v>7.6333333333333337</v>
      </c>
      <c r="S342" s="144">
        <f t="shared" si="178"/>
        <v>1831.4166666666667</v>
      </c>
      <c r="T342" s="144">
        <f t="shared" si="178"/>
        <v>1538.1666666666667</v>
      </c>
      <c r="U342" s="140">
        <f t="shared" si="178"/>
        <v>52</v>
      </c>
      <c r="V342" s="145">
        <f t="shared" si="178"/>
        <v>3.2833333333333332</v>
      </c>
      <c r="W342" s="197">
        <f t="shared" si="178"/>
        <v>0.93602520953820323</v>
      </c>
      <c r="X342" s="140">
        <f t="shared" si="178"/>
        <v>10.25</v>
      </c>
      <c r="Y342" s="145">
        <f t="shared" si="178"/>
        <v>1.2833333333333334</v>
      </c>
      <c r="Z342" s="197">
        <f t="shared" si="178"/>
        <v>0.87174543049543052</v>
      </c>
      <c r="AA342" s="15">
        <f>AVERAGE(AA329:AA340)</f>
        <v>91125.083333333328</v>
      </c>
      <c r="AB342" s="143">
        <f>AVERAGE(AB329:AB340)</f>
        <v>0.55917947707925508</v>
      </c>
      <c r="AC342" s="15">
        <f t="shared" ref="AC342:AR342" si="179">AVERAGE(AC329:AC340)</f>
        <v>249.83333333333334</v>
      </c>
      <c r="AD342" s="15">
        <f t="shared" si="179"/>
        <v>788.16666666666663</v>
      </c>
      <c r="AE342" s="15">
        <f t="shared" si="179"/>
        <v>622.41666666666663</v>
      </c>
      <c r="AF342" s="15">
        <f t="shared" si="179"/>
        <v>398.16666666666669</v>
      </c>
      <c r="AG342" s="15">
        <f t="shared" si="179"/>
        <v>1764.9166666666667</v>
      </c>
      <c r="AH342" s="15">
        <f t="shared" si="179"/>
        <v>1095.4166666666667</v>
      </c>
      <c r="AI342" s="15">
        <f t="shared" si="179"/>
        <v>363.25</v>
      </c>
      <c r="AJ342" s="15">
        <f t="shared" si="179"/>
        <v>929.83333333333337</v>
      </c>
      <c r="AK342" s="15">
        <f t="shared" si="179"/>
        <v>322.5</v>
      </c>
      <c r="AL342" s="15">
        <f t="shared" si="179"/>
        <v>165.66666666666666</v>
      </c>
      <c r="AM342" s="15">
        <f t="shared" si="179"/>
        <v>593.25</v>
      </c>
      <c r="AN342" s="15">
        <f t="shared" si="179"/>
        <v>2042.5</v>
      </c>
      <c r="AO342" s="15">
        <f t="shared" si="179"/>
        <v>1005</v>
      </c>
      <c r="AP342" s="15">
        <f t="shared" si="179"/>
        <v>5741.25</v>
      </c>
      <c r="AQ342" s="15">
        <f t="shared" si="179"/>
        <v>16082.166666666666</v>
      </c>
      <c r="AR342" s="143">
        <f t="shared" si="179"/>
        <v>9.8088352541719284E-2</v>
      </c>
      <c r="AT342" s="146">
        <f t="shared" ref="AT342" si="180">C342/$E$1</f>
        <v>0.52627233877233881</v>
      </c>
      <c r="AU342" s="147">
        <f t="shared" ref="AU342" si="181">(C342*D342)/1000</f>
        <v>1054.3497916666668</v>
      </c>
      <c r="AV342" s="148">
        <f t="shared" si="171"/>
        <v>0.44337669960751336</v>
      </c>
      <c r="AW342" s="149">
        <f t="shared" ref="AW342" si="182">(C342*G342)/1000</f>
        <v>1299.0853750000001</v>
      </c>
      <c r="AX342" s="148">
        <f t="shared" si="173"/>
        <v>0.46214349875489152</v>
      </c>
      <c r="AZ342" s="202">
        <f>AVERAGE(AZ329:AZ340)</f>
        <v>17236.782222222224</v>
      </c>
    </row>
    <row r="343" spans="1:52" ht="13" thickTop="1" x14ac:dyDescent="0.25"/>
    <row r="344" spans="1:52" ht="13" thickBot="1" x14ac:dyDescent="0.3"/>
    <row r="345" spans="1:52" ht="13" thickTop="1" x14ac:dyDescent="0.25">
      <c r="A345" s="2" t="s">
        <v>7</v>
      </c>
      <c r="B345" s="3" t="s">
        <v>8</v>
      </c>
      <c r="C345" s="3" t="s">
        <v>60</v>
      </c>
      <c r="D345" s="3" t="s">
        <v>10</v>
      </c>
      <c r="E345" s="3" t="s">
        <v>11</v>
      </c>
      <c r="F345" s="156" t="s">
        <v>2</v>
      </c>
      <c r="G345" s="3" t="s">
        <v>12</v>
      </c>
      <c r="H345" s="3" t="s">
        <v>13</v>
      </c>
      <c r="I345" s="156" t="s">
        <v>14</v>
      </c>
      <c r="J345" s="3" t="s">
        <v>15</v>
      </c>
      <c r="K345" s="3" t="s">
        <v>16</v>
      </c>
      <c r="L345" s="156" t="s">
        <v>17</v>
      </c>
      <c r="M345" s="3" t="s">
        <v>18</v>
      </c>
      <c r="N345" s="4" t="s">
        <v>19</v>
      </c>
      <c r="O345" s="204" t="s">
        <v>20</v>
      </c>
      <c r="P345" s="206"/>
      <c r="Q345" s="3" t="s">
        <v>65</v>
      </c>
      <c r="R345" s="3" t="s">
        <v>66</v>
      </c>
      <c r="S345" s="3" t="s">
        <v>67</v>
      </c>
      <c r="T345" s="3" t="s">
        <v>68</v>
      </c>
      <c r="U345" s="3" t="s">
        <v>84</v>
      </c>
      <c r="V345" s="3" t="s">
        <v>85</v>
      </c>
      <c r="W345" s="156" t="s">
        <v>86</v>
      </c>
      <c r="X345" s="3" t="s">
        <v>87</v>
      </c>
      <c r="Y345" s="3" t="s">
        <v>88</v>
      </c>
      <c r="Z345" s="156" t="s">
        <v>89</v>
      </c>
      <c r="AA345" s="4" t="s">
        <v>136</v>
      </c>
      <c r="AB345" s="4" t="s">
        <v>22</v>
      </c>
      <c r="AC345" s="3" t="s">
        <v>90</v>
      </c>
      <c r="AD345" s="3" t="s">
        <v>91</v>
      </c>
      <c r="AE345" s="3" t="s">
        <v>92</v>
      </c>
      <c r="AF345" s="3" t="s">
        <v>93</v>
      </c>
      <c r="AG345" s="3" t="s">
        <v>94</v>
      </c>
      <c r="AH345" s="3" t="s">
        <v>95</v>
      </c>
      <c r="AI345" s="3" t="s">
        <v>96</v>
      </c>
      <c r="AJ345" s="3" t="s">
        <v>97</v>
      </c>
      <c r="AK345" s="3" t="s">
        <v>98</v>
      </c>
      <c r="AL345" s="3" t="s">
        <v>99</v>
      </c>
      <c r="AM345" s="3" t="s">
        <v>100</v>
      </c>
      <c r="AN345" s="3" t="s">
        <v>120</v>
      </c>
      <c r="AO345" s="3" t="s">
        <v>101</v>
      </c>
      <c r="AP345" s="3" t="s">
        <v>102</v>
      </c>
      <c r="AQ345" s="3" t="s">
        <v>137</v>
      </c>
      <c r="AR345" s="4" t="s">
        <v>138</v>
      </c>
      <c r="AT345" s="130" t="s">
        <v>107</v>
      </c>
      <c r="AU345" s="131" t="s">
        <v>108</v>
      </c>
      <c r="AV345" s="132" t="s">
        <v>109</v>
      </c>
      <c r="AW345" s="133" t="s">
        <v>107</v>
      </c>
      <c r="AX345" s="132" t="s">
        <v>107</v>
      </c>
      <c r="AZ345" s="130" t="s">
        <v>23</v>
      </c>
    </row>
    <row r="346" spans="1:52" ht="14" thickBot="1" x14ac:dyDescent="0.3">
      <c r="A346" s="5" t="s">
        <v>145</v>
      </c>
      <c r="B346" s="6" t="s">
        <v>25</v>
      </c>
      <c r="C346" s="7" t="s">
        <v>26</v>
      </c>
      <c r="D346" s="5" t="s">
        <v>27</v>
      </c>
      <c r="E346" s="5" t="s">
        <v>27</v>
      </c>
      <c r="F346" s="157" t="s">
        <v>28</v>
      </c>
      <c r="G346" s="5" t="s">
        <v>27</v>
      </c>
      <c r="H346" s="5" t="s">
        <v>27</v>
      </c>
      <c r="I346" s="157" t="s">
        <v>28</v>
      </c>
      <c r="J346" s="5" t="s">
        <v>27</v>
      </c>
      <c r="K346" s="5" t="s">
        <v>27</v>
      </c>
      <c r="L346" s="157" t="s">
        <v>28</v>
      </c>
      <c r="M346" s="6" t="s">
        <v>29</v>
      </c>
      <c r="N346" s="8" t="s">
        <v>30</v>
      </c>
      <c r="O346" s="6" t="s">
        <v>62</v>
      </c>
      <c r="P346" s="6" t="s">
        <v>52</v>
      </c>
      <c r="Q346" s="5"/>
      <c r="R346" s="5"/>
      <c r="S346" s="5"/>
      <c r="T346" s="5"/>
      <c r="U346" s="5"/>
      <c r="V346" s="5"/>
      <c r="W346" s="157" t="s">
        <v>28</v>
      </c>
      <c r="X346" s="5"/>
      <c r="Y346" s="5"/>
      <c r="Z346" s="157" t="s">
        <v>28</v>
      </c>
      <c r="AA346" s="8" t="s">
        <v>33</v>
      </c>
      <c r="AB346" s="7" t="s">
        <v>34</v>
      </c>
      <c r="AC346" s="8" t="s">
        <v>33</v>
      </c>
      <c r="AD346" s="8" t="s">
        <v>33</v>
      </c>
      <c r="AE346" s="8" t="s">
        <v>33</v>
      </c>
      <c r="AF346" s="8" t="s">
        <v>33</v>
      </c>
      <c r="AG346" s="8" t="s">
        <v>33</v>
      </c>
      <c r="AH346" s="8" t="s">
        <v>33</v>
      </c>
      <c r="AI346" s="8" t="s">
        <v>33</v>
      </c>
      <c r="AJ346" s="8" t="s">
        <v>33</v>
      </c>
      <c r="AK346" s="8" t="s">
        <v>33</v>
      </c>
      <c r="AL346" s="8" t="s">
        <v>33</v>
      </c>
      <c r="AM346" s="8" t="s">
        <v>33</v>
      </c>
      <c r="AN346" s="8" t="s">
        <v>33</v>
      </c>
      <c r="AO346" s="8" t="s">
        <v>33</v>
      </c>
      <c r="AP346" s="8" t="s">
        <v>33</v>
      </c>
      <c r="AQ346" s="8" t="s">
        <v>33</v>
      </c>
      <c r="AR346" s="7" t="s">
        <v>34</v>
      </c>
      <c r="AT346" s="101" t="s">
        <v>8</v>
      </c>
      <c r="AU346" s="102" t="s">
        <v>111</v>
      </c>
      <c r="AV346" s="103" t="s">
        <v>112</v>
      </c>
      <c r="AW346" s="104" t="s">
        <v>113</v>
      </c>
      <c r="AX346" s="103" t="s">
        <v>114</v>
      </c>
      <c r="AZ346" s="199" t="s">
        <v>35</v>
      </c>
    </row>
    <row r="347" spans="1:52" ht="13" thickTop="1" x14ac:dyDescent="0.25">
      <c r="A347" s="70" t="s">
        <v>36</v>
      </c>
      <c r="B347" s="62">
        <v>165172</v>
      </c>
      <c r="C347" s="62">
        <v>5328</v>
      </c>
      <c r="D347" s="63">
        <v>193</v>
      </c>
      <c r="E347" s="88">
        <v>6</v>
      </c>
      <c r="F347" s="163">
        <v>0.96</v>
      </c>
      <c r="G347" s="63">
        <v>215</v>
      </c>
      <c r="H347" s="63">
        <v>5</v>
      </c>
      <c r="I347" s="163">
        <v>0.97</v>
      </c>
      <c r="J347" s="63">
        <v>484</v>
      </c>
      <c r="K347" s="63">
        <v>27</v>
      </c>
      <c r="L347" s="163">
        <v>0.94</v>
      </c>
      <c r="M347" s="54">
        <v>203.98</v>
      </c>
      <c r="N347" s="55">
        <v>17.2</v>
      </c>
      <c r="O347" s="10">
        <v>94</v>
      </c>
      <c r="P347" s="43">
        <v>2578</v>
      </c>
      <c r="Q347" s="93">
        <v>7.74</v>
      </c>
      <c r="R347" s="66">
        <v>7.57</v>
      </c>
      <c r="S347" s="10">
        <v>1938</v>
      </c>
      <c r="T347" s="10">
        <v>1616</v>
      </c>
      <c r="U347" s="10">
        <v>57</v>
      </c>
      <c r="V347" s="21">
        <v>2.4900000000000002</v>
      </c>
      <c r="W347" s="163">
        <v>0.96</v>
      </c>
      <c r="X347" s="10">
        <v>9.9</v>
      </c>
      <c r="Y347" s="21">
        <v>1.08</v>
      </c>
      <c r="Z347" s="163">
        <v>0.88</v>
      </c>
      <c r="AA347" s="62">
        <v>105299</v>
      </c>
      <c r="AB347" s="11">
        <f t="shared" ref="AB347:AB358" si="183">AA347/B347</f>
        <v>0.63751120044559606</v>
      </c>
      <c r="AC347" s="10">
        <v>211</v>
      </c>
      <c r="AD347" s="10">
        <v>332</v>
      </c>
      <c r="AE347" s="10">
        <v>578</v>
      </c>
      <c r="AF347" s="10">
        <v>312</v>
      </c>
      <c r="AG347" s="10">
        <v>940</v>
      </c>
      <c r="AH347" s="10">
        <v>1586</v>
      </c>
      <c r="AI347" s="10">
        <v>312</v>
      </c>
      <c r="AJ347" s="10">
        <v>754</v>
      </c>
      <c r="AK347" s="10">
        <v>305</v>
      </c>
      <c r="AL347" s="10">
        <v>140</v>
      </c>
      <c r="AM347" s="10">
        <v>675</v>
      </c>
      <c r="AN347" s="10">
        <v>2257</v>
      </c>
      <c r="AO347" s="10">
        <v>968</v>
      </c>
      <c r="AP347" s="10">
        <v>5002</v>
      </c>
      <c r="AQ347" s="10">
        <f t="shared" ref="AQ347:AQ358" si="184">SUM(AC347:AP347)</f>
        <v>14372</v>
      </c>
      <c r="AR347" s="28">
        <f t="shared" ref="AR347:AR358" si="185">AQ347/B347</f>
        <v>8.7012326544450638E-2</v>
      </c>
      <c r="AT347" s="105">
        <f>C347/$E$1</f>
        <v>0.5174825174825175</v>
      </c>
      <c r="AU347" s="106">
        <f>(C347*D347)/1000</f>
        <v>1028.3040000000001</v>
      </c>
      <c r="AV347" s="107">
        <f>(AU347)/$G$2</f>
        <v>0.43242388561816658</v>
      </c>
      <c r="AW347" s="108">
        <f>(C347*G347)/1000</f>
        <v>1145.52</v>
      </c>
      <c r="AX347" s="107">
        <f>(AW347)/$I$2</f>
        <v>0.40751334044823906</v>
      </c>
      <c r="AZ347" s="200">
        <f>(0.8*C347*G347)/60</f>
        <v>15273.600000000002</v>
      </c>
    </row>
    <row r="348" spans="1:52" x14ac:dyDescent="0.25">
      <c r="A348" s="71" t="s">
        <v>37</v>
      </c>
      <c r="B348" s="10">
        <v>135941</v>
      </c>
      <c r="C348" s="10">
        <v>4855</v>
      </c>
      <c r="D348" s="56">
        <v>260</v>
      </c>
      <c r="E348" s="89">
        <v>7</v>
      </c>
      <c r="F348" s="163">
        <v>0.97</v>
      </c>
      <c r="G348" s="56">
        <v>216</v>
      </c>
      <c r="H348" s="56">
        <v>6</v>
      </c>
      <c r="I348" s="163">
        <v>0.97</v>
      </c>
      <c r="J348" s="56">
        <v>626</v>
      </c>
      <c r="K348" s="56">
        <v>25</v>
      </c>
      <c r="L348" s="163">
        <v>0.95</v>
      </c>
      <c r="M348" s="57">
        <v>164.68</v>
      </c>
      <c r="N348" s="58">
        <v>17</v>
      </c>
      <c r="O348" s="10">
        <v>74</v>
      </c>
      <c r="P348" s="44">
        <v>2402</v>
      </c>
      <c r="Q348" s="46">
        <v>7.7215789473684202</v>
      </c>
      <c r="R348" s="46">
        <v>7.5678947368421063</v>
      </c>
      <c r="S348" s="10">
        <v>1907.3157894736842</v>
      </c>
      <c r="T348" s="10">
        <v>1627.8947368421052</v>
      </c>
      <c r="U348" s="10">
        <v>56.9</v>
      </c>
      <c r="V348" s="21">
        <v>2.7</v>
      </c>
      <c r="W348" s="163">
        <v>0.95</v>
      </c>
      <c r="X348" s="10">
        <v>11.5</v>
      </c>
      <c r="Y348" s="21">
        <v>1.54</v>
      </c>
      <c r="Z348" s="163">
        <v>0.86</v>
      </c>
      <c r="AA348" s="10">
        <v>103010</v>
      </c>
      <c r="AB348" s="11">
        <f t="shared" si="183"/>
        <v>0.757755202624668</v>
      </c>
      <c r="AC348" s="10">
        <v>196</v>
      </c>
      <c r="AD348" s="10">
        <v>434</v>
      </c>
      <c r="AE348" s="10">
        <v>656</v>
      </c>
      <c r="AF348" s="10">
        <v>300</v>
      </c>
      <c r="AG348" s="10">
        <v>855</v>
      </c>
      <c r="AH348" s="10">
        <v>941</v>
      </c>
      <c r="AI348" s="10">
        <v>270</v>
      </c>
      <c r="AJ348" s="10">
        <v>947</v>
      </c>
      <c r="AK348" s="10">
        <v>272</v>
      </c>
      <c r="AL348" s="10">
        <v>127</v>
      </c>
      <c r="AM348" s="10">
        <v>610</v>
      </c>
      <c r="AN348" s="10">
        <v>1892</v>
      </c>
      <c r="AO348" s="10">
        <v>727</v>
      </c>
      <c r="AP348" s="10">
        <v>4215</v>
      </c>
      <c r="AQ348" s="10">
        <f t="shared" si="184"/>
        <v>12442</v>
      </c>
      <c r="AR348" s="28">
        <f t="shared" si="185"/>
        <v>9.1524999816096686E-2</v>
      </c>
      <c r="AT348" s="105">
        <f t="shared" ref="AT348:AT358" si="186">C348/$E$1</f>
        <v>0.47154234654234656</v>
      </c>
      <c r="AU348" s="106">
        <f t="shared" ref="AU348:AU358" si="187">(C348*D348)/1000</f>
        <v>1262.3</v>
      </c>
      <c r="AV348" s="107">
        <f t="shared" ref="AV348:AV360" si="188">(AU348)/$G$2</f>
        <v>0.53082422203532376</v>
      </c>
      <c r="AW348" s="108">
        <f t="shared" ref="AW348:AW358" si="189">(C348*G348)/1000</f>
        <v>1048.68</v>
      </c>
      <c r="AX348" s="107">
        <f t="shared" ref="AX348:AX360" si="190">(AW348)/$I$2</f>
        <v>0.37306296691568841</v>
      </c>
      <c r="AZ348" s="200">
        <f t="shared" ref="AZ348:AZ358" si="191">(0.8*C348*G348)/60</f>
        <v>13982.4</v>
      </c>
    </row>
    <row r="349" spans="1:52" x14ac:dyDescent="0.25">
      <c r="A349" s="71" t="s">
        <v>38</v>
      </c>
      <c r="B349" s="10">
        <v>143627</v>
      </c>
      <c r="C349" s="10">
        <v>4633</v>
      </c>
      <c r="D349" s="56">
        <v>228</v>
      </c>
      <c r="E349" s="89">
        <v>6</v>
      </c>
      <c r="F349" s="163">
        <v>0.97</v>
      </c>
      <c r="G349" s="56">
        <v>256</v>
      </c>
      <c r="H349" s="56">
        <v>6</v>
      </c>
      <c r="I349" s="163">
        <v>0.98</v>
      </c>
      <c r="J349" s="56">
        <v>590</v>
      </c>
      <c r="K349" s="56">
        <v>26</v>
      </c>
      <c r="L349" s="163">
        <v>0.95</v>
      </c>
      <c r="M349" s="11">
        <v>310.62</v>
      </c>
      <c r="N349" s="59">
        <v>16.5</v>
      </c>
      <c r="O349" s="10">
        <v>92</v>
      </c>
      <c r="P349" s="44">
        <v>2539.5</v>
      </c>
      <c r="Q349" s="46">
        <v>7.6924999999999999</v>
      </c>
      <c r="R349" s="46">
        <v>7.5845000000000002</v>
      </c>
      <c r="S349" s="10">
        <v>1913.1</v>
      </c>
      <c r="T349" s="10">
        <v>1735.5</v>
      </c>
      <c r="U349" s="10">
        <v>53.4</v>
      </c>
      <c r="V349" s="21">
        <v>3.5</v>
      </c>
      <c r="W349" s="163">
        <v>0.94</v>
      </c>
      <c r="X349" s="10">
        <v>12.6</v>
      </c>
      <c r="Y349" s="21">
        <v>1.73</v>
      </c>
      <c r="Z349" s="163">
        <v>0.86</v>
      </c>
      <c r="AA349" s="10">
        <v>110562</v>
      </c>
      <c r="AB349" s="11">
        <f t="shared" si="183"/>
        <v>0.76978562526544447</v>
      </c>
      <c r="AC349" s="10">
        <v>227</v>
      </c>
      <c r="AD349" s="10">
        <v>365</v>
      </c>
      <c r="AE349" s="10">
        <v>674</v>
      </c>
      <c r="AF349" s="10">
        <v>348</v>
      </c>
      <c r="AG349" s="10">
        <v>955</v>
      </c>
      <c r="AH349" s="10">
        <v>1002</v>
      </c>
      <c r="AI349" s="10">
        <v>297</v>
      </c>
      <c r="AJ349" s="10">
        <v>847</v>
      </c>
      <c r="AK349" s="10">
        <v>309</v>
      </c>
      <c r="AL349" s="10">
        <v>191</v>
      </c>
      <c r="AM349" s="10">
        <v>625</v>
      </c>
      <c r="AN349" s="10">
        <v>1968</v>
      </c>
      <c r="AO349" s="10">
        <v>849</v>
      </c>
      <c r="AP349" s="10">
        <v>4974</v>
      </c>
      <c r="AQ349" s="10">
        <f t="shared" si="184"/>
        <v>13631</v>
      </c>
      <c r="AR349" s="28">
        <f t="shared" si="185"/>
        <v>9.4905553969657511E-2</v>
      </c>
      <c r="AT349" s="105">
        <f t="shared" si="186"/>
        <v>0.44998057498057498</v>
      </c>
      <c r="AU349" s="106">
        <f t="shared" si="187"/>
        <v>1056.3240000000001</v>
      </c>
      <c r="AV349" s="107">
        <f t="shared" si="188"/>
        <v>0.44420689655172418</v>
      </c>
      <c r="AW349" s="108">
        <f t="shared" si="189"/>
        <v>1186.048</v>
      </c>
      <c r="AX349" s="107">
        <f t="shared" si="190"/>
        <v>0.42193098541444324</v>
      </c>
      <c r="AZ349" s="200">
        <f t="shared" si="191"/>
        <v>15813.973333333333</v>
      </c>
    </row>
    <row r="350" spans="1:52" x14ac:dyDescent="0.25">
      <c r="A350" s="71" t="s">
        <v>39</v>
      </c>
      <c r="B350" s="10">
        <v>141536</v>
      </c>
      <c r="C350" s="10">
        <v>4718</v>
      </c>
      <c r="D350" s="69">
        <v>289</v>
      </c>
      <c r="E350" s="89">
        <v>8</v>
      </c>
      <c r="F350" s="163">
        <v>0.97</v>
      </c>
      <c r="G350" s="56">
        <v>302</v>
      </c>
      <c r="H350" s="56">
        <v>8</v>
      </c>
      <c r="I350" s="163">
        <v>0.97</v>
      </c>
      <c r="J350" s="56">
        <v>658</v>
      </c>
      <c r="K350" s="56">
        <v>32</v>
      </c>
      <c r="L350" s="163">
        <v>0.95</v>
      </c>
      <c r="M350" s="11">
        <v>276.83999999999997</v>
      </c>
      <c r="N350" s="59">
        <v>17.3</v>
      </c>
      <c r="O350" s="10">
        <v>91</v>
      </c>
      <c r="P350" s="44">
        <v>2571.5</v>
      </c>
      <c r="Q350" s="46">
        <v>7.7147368421052605</v>
      </c>
      <c r="R350" s="46">
        <v>7.6442105263157885</v>
      </c>
      <c r="S350" s="10">
        <v>2112.7368421052633</v>
      </c>
      <c r="T350" s="10">
        <v>1831.8947368421052</v>
      </c>
      <c r="U350" s="10">
        <v>53.2</v>
      </c>
      <c r="V350" s="21">
        <v>6.3</v>
      </c>
      <c r="W350" s="163">
        <v>0.88</v>
      </c>
      <c r="X350" s="10">
        <v>12.8</v>
      </c>
      <c r="Y350" s="21">
        <v>1.45</v>
      </c>
      <c r="Z350" s="163">
        <v>0.87</v>
      </c>
      <c r="AA350" s="10">
        <v>97186</v>
      </c>
      <c r="AB350" s="11">
        <f t="shared" si="183"/>
        <v>0.6866521591679855</v>
      </c>
      <c r="AC350" s="10">
        <v>249</v>
      </c>
      <c r="AD350" s="10">
        <v>510</v>
      </c>
      <c r="AE350" s="10">
        <v>627</v>
      </c>
      <c r="AF350" s="10">
        <v>310</v>
      </c>
      <c r="AG350" s="10">
        <v>927</v>
      </c>
      <c r="AH350" s="10">
        <v>1861</v>
      </c>
      <c r="AI350" s="10">
        <v>323</v>
      </c>
      <c r="AJ350" s="10">
        <v>840</v>
      </c>
      <c r="AK350" s="10">
        <v>321</v>
      </c>
      <c r="AL350" s="10">
        <v>204</v>
      </c>
      <c r="AM350" s="10">
        <v>644</v>
      </c>
      <c r="AN350" s="10">
        <v>2418</v>
      </c>
      <c r="AO350" s="10">
        <v>1011</v>
      </c>
      <c r="AP350" s="10">
        <v>4543</v>
      </c>
      <c r="AQ350" s="10">
        <f t="shared" si="184"/>
        <v>14788</v>
      </c>
      <c r="AR350" s="28">
        <f t="shared" si="185"/>
        <v>0.10448225186524983</v>
      </c>
      <c r="AT350" s="105">
        <f t="shared" si="186"/>
        <v>0.45823620823620825</v>
      </c>
      <c r="AU350" s="106">
        <f t="shared" si="187"/>
        <v>1363.502</v>
      </c>
      <c r="AV350" s="107">
        <f t="shared" si="188"/>
        <v>0.57338183347350713</v>
      </c>
      <c r="AW350" s="108">
        <f t="shared" si="189"/>
        <v>1424.836</v>
      </c>
      <c r="AX350" s="107">
        <f t="shared" si="190"/>
        <v>0.50687869085734616</v>
      </c>
      <c r="AZ350" s="200">
        <f t="shared" si="191"/>
        <v>18997.813333333335</v>
      </c>
    </row>
    <row r="351" spans="1:52" x14ac:dyDescent="0.25">
      <c r="A351" s="71" t="s">
        <v>40</v>
      </c>
      <c r="B351" s="10">
        <v>150965</v>
      </c>
      <c r="C351" s="10">
        <v>4870</v>
      </c>
      <c r="D351" s="56">
        <v>285</v>
      </c>
      <c r="E351" s="89">
        <v>7</v>
      </c>
      <c r="F351" s="163">
        <v>0.96</v>
      </c>
      <c r="G351" s="56">
        <v>281</v>
      </c>
      <c r="H351" s="56">
        <v>6</v>
      </c>
      <c r="I351" s="163">
        <v>0.98</v>
      </c>
      <c r="J351" s="56">
        <v>674</v>
      </c>
      <c r="K351" s="56">
        <v>25</v>
      </c>
      <c r="L351" s="163">
        <v>0.96</v>
      </c>
      <c r="M351" s="11">
        <v>279.58</v>
      </c>
      <c r="N351" s="59">
        <v>19</v>
      </c>
      <c r="O351" s="10">
        <v>87</v>
      </c>
      <c r="P351" s="44">
        <v>2312.5</v>
      </c>
      <c r="Q351" s="46">
        <v>7.8119047619047608</v>
      </c>
      <c r="R351" s="46">
        <v>7.6609523809523825</v>
      </c>
      <c r="S351" s="10">
        <v>2199.5238095238096</v>
      </c>
      <c r="T351" s="10">
        <v>1729.1904761904761</v>
      </c>
      <c r="U351" s="10">
        <v>55</v>
      </c>
      <c r="V351" s="21">
        <v>4.4000000000000004</v>
      </c>
      <c r="W351" s="163">
        <v>0.92</v>
      </c>
      <c r="X351" s="10">
        <v>13.7</v>
      </c>
      <c r="Y351" s="21">
        <v>1.41</v>
      </c>
      <c r="Z351" s="163">
        <v>0.88</v>
      </c>
      <c r="AA351" s="10">
        <v>101876</v>
      </c>
      <c r="AB351" s="11">
        <f t="shared" si="183"/>
        <v>0.67483191468221115</v>
      </c>
      <c r="AC351" s="10">
        <v>305</v>
      </c>
      <c r="AD351" s="10">
        <v>564</v>
      </c>
      <c r="AE351" s="10">
        <v>892</v>
      </c>
      <c r="AF351" s="10">
        <v>423</v>
      </c>
      <c r="AG351" s="10">
        <v>1330</v>
      </c>
      <c r="AH351" s="10">
        <v>1555</v>
      </c>
      <c r="AI351" s="10">
        <v>457</v>
      </c>
      <c r="AJ351" s="10">
        <v>1001</v>
      </c>
      <c r="AK351" s="10">
        <v>483</v>
      </c>
      <c r="AL351" s="10">
        <v>354</v>
      </c>
      <c r="AM351" s="10">
        <v>957</v>
      </c>
      <c r="AN351" s="10">
        <v>3325</v>
      </c>
      <c r="AO351" s="10">
        <v>1329</v>
      </c>
      <c r="AP351" s="10">
        <v>6710</v>
      </c>
      <c r="AQ351" s="10">
        <f t="shared" si="184"/>
        <v>19685</v>
      </c>
      <c r="AR351" s="28">
        <f t="shared" si="185"/>
        <v>0.13039446229258436</v>
      </c>
      <c r="AT351" s="105">
        <f t="shared" si="186"/>
        <v>0.47299922299922298</v>
      </c>
      <c r="AU351" s="106">
        <f t="shared" si="187"/>
        <v>1387.95</v>
      </c>
      <c r="AV351" s="107">
        <f t="shared" si="188"/>
        <v>0.5836627417998318</v>
      </c>
      <c r="AW351" s="108">
        <f t="shared" si="189"/>
        <v>1368.47</v>
      </c>
      <c r="AX351" s="107">
        <f t="shared" si="190"/>
        <v>0.48682675204553538</v>
      </c>
      <c r="AZ351" s="200">
        <f t="shared" si="191"/>
        <v>18246.266666666666</v>
      </c>
    </row>
    <row r="352" spans="1:52" x14ac:dyDescent="0.25">
      <c r="A352" s="71" t="s">
        <v>41</v>
      </c>
      <c r="B352" s="92">
        <v>144564</v>
      </c>
      <c r="C352" s="10">
        <v>4663</v>
      </c>
      <c r="D352" s="56">
        <v>248</v>
      </c>
      <c r="E352" s="89">
        <v>7</v>
      </c>
      <c r="F352" s="163">
        <v>0.97</v>
      </c>
      <c r="G352" s="56">
        <v>309</v>
      </c>
      <c r="H352" s="56">
        <v>6</v>
      </c>
      <c r="I352" s="163">
        <v>0.98</v>
      </c>
      <c r="J352" s="56">
        <v>649</v>
      </c>
      <c r="K352" s="56">
        <v>25</v>
      </c>
      <c r="L352" s="163">
        <v>0.96</v>
      </c>
      <c r="M352" s="11">
        <v>263.52</v>
      </c>
      <c r="N352" s="59">
        <v>18.600000000000001</v>
      </c>
      <c r="O352" s="10">
        <v>71</v>
      </c>
      <c r="P352" s="44">
        <v>2384</v>
      </c>
      <c r="Q352" s="46">
        <v>7.7662499999999977</v>
      </c>
      <c r="R352" s="46">
        <v>7.7037499999999994</v>
      </c>
      <c r="S352" s="10">
        <v>1946.6875</v>
      </c>
      <c r="T352" s="10">
        <v>1590.25</v>
      </c>
      <c r="U352" s="10">
        <v>53.6</v>
      </c>
      <c r="V352" s="21">
        <v>5.4</v>
      </c>
      <c r="W352" s="163">
        <v>0.89</v>
      </c>
      <c r="X352" s="10">
        <v>14</v>
      </c>
      <c r="Y352" s="21">
        <v>1.46</v>
      </c>
      <c r="Z352" s="163">
        <v>0.88</v>
      </c>
      <c r="AA352" s="10">
        <v>94095</v>
      </c>
      <c r="AB352" s="11">
        <f t="shared" si="183"/>
        <v>0.6508881879306051</v>
      </c>
      <c r="AC352" s="10">
        <v>197</v>
      </c>
      <c r="AD352" s="10">
        <v>370</v>
      </c>
      <c r="AE352" s="10">
        <v>520</v>
      </c>
      <c r="AF352" s="10">
        <v>275</v>
      </c>
      <c r="AG352" s="10">
        <v>861</v>
      </c>
      <c r="AH352" s="10">
        <v>1036</v>
      </c>
      <c r="AI352" s="10">
        <v>263</v>
      </c>
      <c r="AJ352" s="10">
        <v>597</v>
      </c>
      <c r="AK352" s="10">
        <v>324</v>
      </c>
      <c r="AL352" s="10">
        <v>147</v>
      </c>
      <c r="AM352" s="10">
        <v>621</v>
      </c>
      <c r="AN352" s="10">
        <v>1954</v>
      </c>
      <c r="AO352" s="10">
        <v>828</v>
      </c>
      <c r="AP352" s="10">
        <v>4306</v>
      </c>
      <c r="AQ352" s="10">
        <f t="shared" si="184"/>
        <v>12299</v>
      </c>
      <c r="AR352" s="28">
        <f t="shared" si="185"/>
        <v>8.5076505907418165E-2</v>
      </c>
      <c r="AS352" t="s">
        <v>146</v>
      </c>
      <c r="AT352" s="105">
        <f t="shared" si="186"/>
        <v>0.45289432789432787</v>
      </c>
      <c r="AU352" s="106">
        <f t="shared" si="187"/>
        <v>1156.424</v>
      </c>
      <c r="AV352" s="107">
        <f t="shared" si="188"/>
        <v>0.48630109335576116</v>
      </c>
      <c r="AW352" s="108">
        <f t="shared" si="189"/>
        <v>1440.867</v>
      </c>
      <c r="AX352" s="107">
        <f t="shared" si="190"/>
        <v>0.512581643543223</v>
      </c>
      <c r="AZ352" s="200">
        <f t="shared" si="191"/>
        <v>19211.560000000001</v>
      </c>
    </row>
    <row r="353" spans="1:52" x14ac:dyDescent="0.25">
      <c r="A353" s="71" t="s">
        <v>42</v>
      </c>
      <c r="B353" s="10">
        <v>147599</v>
      </c>
      <c r="C353" s="10">
        <v>4761</v>
      </c>
      <c r="D353" s="56">
        <v>194</v>
      </c>
      <c r="E353" s="89">
        <v>6</v>
      </c>
      <c r="F353" s="163">
        <v>0.97</v>
      </c>
      <c r="G353" s="56">
        <v>195</v>
      </c>
      <c r="H353" s="56">
        <v>6</v>
      </c>
      <c r="I353" s="163">
        <v>0.97</v>
      </c>
      <c r="J353" s="56">
        <v>499</v>
      </c>
      <c r="K353" s="56">
        <v>23</v>
      </c>
      <c r="L353" s="163">
        <v>0.95</v>
      </c>
      <c r="M353" s="11">
        <v>214.64</v>
      </c>
      <c r="N353" s="59">
        <v>19.5</v>
      </c>
      <c r="O353" s="10">
        <v>86</v>
      </c>
      <c r="P353" s="44">
        <v>2604</v>
      </c>
      <c r="Q353" s="46">
        <v>7.6990909090909101</v>
      </c>
      <c r="R353" s="46">
        <v>7.5686363636363643</v>
      </c>
      <c r="S353" s="10">
        <v>1764.590909090909</v>
      </c>
      <c r="T353" s="10">
        <v>1554</v>
      </c>
      <c r="U353" s="10">
        <v>49.2</v>
      </c>
      <c r="V353" s="21">
        <v>7</v>
      </c>
      <c r="W353" s="163">
        <v>0.85</v>
      </c>
      <c r="X353" s="10">
        <v>11.9</v>
      </c>
      <c r="Y353" s="21">
        <v>1.46</v>
      </c>
      <c r="Z353" s="163">
        <v>0.86</v>
      </c>
      <c r="AA353" s="10">
        <v>84656</v>
      </c>
      <c r="AB353" s="11">
        <f t="shared" si="183"/>
        <v>0.57355402136870848</v>
      </c>
      <c r="AC353" s="10">
        <v>236</v>
      </c>
      <c r="AD353" s="10">
        <v>369</v>
      </c>
      <c r="AE353" s="10">
        <v>497</v>
      </c>
      <c r="AF353" s="10">
        <v>340</v>
      </c>
      <c r="AG353" s="10">
        <v>904</v>
      </c>
      <c r="AH353" s="10">
        <v>1193</v>
      </c>
      <c r="AI353" s="10">
        <v>255</v>
      </c>
      <c r="AJ353" s="10">
        <v>601</v>
      </c>
      <c r="AK353" s="10">
        <v>325</v>
      </c>
      <c r="AL353" s="10">
        <v>174</v>
      </c>
      <c r="AM353" s="10">
        <v>642</v>
      </c>
      <c r="AN353" s="10">
        <v>2020</v>
      </c>
      <c r="AO353" s="10">
        <v>922</v>
      </c>
      <c r="AP353" s="10">
        <v>4627</v>
      </c>
      <c r="AQ353" s="10">
        <f t="shared" si="184"/>
        <v>13105</v>
      </c>
      <c r="AR353" s="28">
        <f t="shared" si="185"/>
        <v>8.8787864416425583E-2</v>
      </c>
      <c r="AT353" s="105">
        <f t="shared" si="186"/>
        <v>0.46241258741258739</v>
      </c>
      <c r="AU353" s="106">
        <f t="shared" si="187"/>
        <v>923.63400000000001</v>
      </c>
      <c r="AV353" s="107">
        <f t="shared" si="188"/>
        <v>0.38840790580319595</v>
      </c>
      <c r="AW353" s="108">
        <f t="shared" si="189"/>
        <v>928.39499999999998</v>
      </c>
      <c r="AX353" s="107">
        <f t="shared" si="190"/>
        <v>0.33027214514407682</v>
      </c>
      <c r="AZ353" s="200">
        <f t="shared" si="191"/>
        <v>12378.6</v>
      </c>
    </row>
    <row r="354" spans="1:52" x14ac:dyDescent="0.25">
      <c r="A354" s="71" t="s">
        <v>43</v>
      </c>
      <c r="B354" s="10">
        <v>146814</v>
      </c>
      <c r="C354" s="10">
        <v>4736</v>
      </c>
      <c r="D354" s="86">
        <v>235</v>
      </c>
      <c r="E354" s="90">
        <v>6</v>
      </c>
      <c r="F354" s="163">
        <v>0.97</v>
      </c>
      <c r="G354" s="86">
        <v>236</v>
      </c>
      <c r="H354" s="86">
        <v>6</v>
      </c>
      <c r="I354" s="163">
        <v>0.98</v>
      </c>
      <c r="J354" s="86">
        <v>554</v>
      </c>
      <c r="K354" s="86">
        <v>24</v>
      </c>
      <c r="L354" s="163">
        <v>0.95</v>
      </c>
      <c r="M354" s="11">
        <v>118.46</v>
      </c>
      <c r="N354" s="59">
        <v>20.100000000000001</v>
      </c>
      <c r="O354" s="10">
        <v>57</v>
      </c>
      <c r="P354" s="44">
        <v>840.5</v>
      </c>
      <c r="Q354" s="46">
        <v>7.6880952380952374</v>
      </c>
      <c r="R354" s="46">
        <v>7.4761904761904745</v>
      </c>
      <c r="S354" s="10">
        <v>1793.6190476190477</v>
      </c>
      <c r="T354" s="10">
        <v>1614.7619047619048</v>
      </c>
      <c r="U354" s="10">
        <v>48.3</v>
      </c>
      <c r="V354" s="21">
        <v>3</v>
      </c>
      <c r="W354" s="163">
        <v>0.94</v>
      </c>
      <c r="X354" s="10">
        <v>10.8</v>
      </c>
      <c r="Y354" s="21">
        <v>1.62</v>
      </c>
      <c r="Z354" s="163">
        <v>0.83</v>
      </c>
      <c r="AA354" s="10">
        <v>84198</v>
      </c>
      <c r="AB354" s="11">
        <f t="shared" si="183"/>
        <v>0.57350116473905755</v>
      </c>
      <c r="AC354" s="10">
        <v>129</v>
      </c>
      <c r="AD354" s="10">
        <v>314</v>
      </c>
      <c r="AE354" s="10">
        <v>425</v>
      </c>
      <c r="AF354" s="10">
        <v>311</v>
      </c>
      <c r="AG354" s="10">
        <v>772</v>
      </c>
      <c r="AH354" s="10">
        <v>1019</v>
      </c>
      <c r="AI354" s="10">
        <v>242</v>
      </c>
      <c r="AJ354" s="10">
        <v>549</v>
      </c>
      <c r="AK354" s="10">
        <v>311</v>
      </c>
      <c r="AL354" s="10">
        <v>143</v>
      </c>
      <c r="AM354" s="10">
        <v>591</v>
      </c>
      <c r="AN354" s="10">
        <v>1907</v>
      </c>
      <c r="AO354" s="10">
        <v>807</v>
      </c>
      <c r="AP354" s="10">
        <v>4177</v>
      </c>
      <c r="AQ354" s="10">
        <f t="shared" si="184"/>
        <v>11697</v>
      </c>
      <c r="AR354" s="28">
        <f t="shared" si="185"/>
        <v>7.9672238342392412E-2</v>
      </c>
      <c r="AT354" s="105">
        <f t="shared" si="186"/>
        <v>0.45998445998445997</v>
      </c>
      <c r="AU354" s="106">
        <f t="shared" si="187"/>
        <v>1112.96</v>
      </c>
      <c r="AV354" s="107">
        <f t="shared" si="188"/>
        <v>0.46802354920100925</v>
      </c>
      <c r="AW354" s="108">
        <f t="shared" si="189"/>
        <v>1117.6959999999999</v>
      </c>
      <c r="AX354" s="107">
        <f t="shared" si="190"/>
        <v>0.39761508360014225</v>
      </c>
      <c r="AZ354" s="200">
        <f t="shared" si="191"/>
        <v>14902.613333333335</v>
      </c>
    </row>
    <row r="355" spans="1:52" x14ac:dyDescent="0.25">
      <c r="A355" s="71" t="s">
        <v>44</v>
      </c>
      <c r="B355" s="67">
        <v>148296</v>
      </c>
      <c r="C355" s="67">
        <v>4943</v>
      </c>
      <c r="D355" s="56">
        <v>220</v>
      </c>
      <c r="E355" s="89">
        <v>6</v>
      </c>
      <c r="F355" s="163">
        <v>0.97</v>
      </c>
      <c r="G355" s="56">
        <v>274</v>
      </c>
      <c r="H355" s="56">
        <v>6</v>
      </c>
      <c r="I355" s="163">
        <v>0.98</v>
      </c>
      <c r="J355" s="56">
        <v>637</v>
      </c>
      <c r="K355" s="56">
        <v>26</v>
      </c>
      <c r="L355" s="163">
        <v>0.96</v>
      </c>
      <c r="M355" s="11">
        <v>119.92</v>
      </c>
      <c r="N355" s="59">
        <v>20.7</v>
      </c>
      <c r="O355" s="10">
        <v>41</v>
      </c>
      <c r="P355" s="44">
        <v>269</v>
      </c>
      <c r="Q355" s="46">
        <v>7.6963157894736849</v>
      </c>
      <c r="R355" s="46">
        <v>7.5489473684210511</v>
      </c>
      <c r="S355" s="10">
        <v>1892.9473684210527</v>
      </c>
      <c r="T355" s="10">
        <v>1594.7894736842106</v>
      </c>
      <c r="U355" s="10">
        <v>46.5</v>
      </c>
      <c r="V355" s="21">
        <v>3.7</v>
      </c>
      <c r="W355" s="163">
        <v>0.92</v>
      </c>
      <c r="X355" s="10">
        <v>10</v>
      </c>
      <c r="Y355" s="21">
        <v>1.69</v>
      </c>
      <c r="Z355" s="163">
        <v>0.82</v>
      </c>
      <c r="AA355" s="10">
        <v>79472</v>
      </c>
      <c r="AB355" s="11">
        <f t="shared" si="183"/>
        <v>0.5359011706317095</v>
      </c>
      <c r="AC355" s="10">
        <v>131</v>
      </c>
      <c r="AD355" s="10">
        <v>372</v>
      </c>
      <c r="AE355" s="10">
        <v>480</v>
      </c>
      <c r="AF355" s="10">
        <v>398</v>
      </c>
      <c r="AG355" s="10">
        <v>849</v>
      </c>
      <c r="AH355" s="10">
        <v>1392</v>
      </c>
      <c r="AI355" s="10">
        <v>311</v>
      </c>
      <c r="AJ355" s="10">
        <v>676</v>
      </c>
      <c r="AK355" s="10">
        <v>348</v>
      </c>
      <c r="AL355" s="10">
        <v>172</v>
      </c>
      <c r="AM355" s="10">
        <v>693</v>
      </c>
      <c r="AN355" s="10">
        <v>2011</v>
      </c>
      <c r="AO355" s="10">
        <v>1107</v>
      </c>
      <c r="AP355" s="10">
        <v>4647</v>
      </c>
      <c r="AQ355" s="10">
        <f t="shared" si="184"/>
        <v>13587</v>
      </c>
      <c r="AR355" s="28">
        <f t="shared" si="185"/>
        <v>9.1620812429195661E-2</v>
      </c>
      <c r="AT355" s="105">
        <f t="shared" si="186"/>
        <v>0.48008935508935507</v>
      </c>
      <c r="AU355" s="106">
        <f t="shared" si="187"/>
        <v>1087.46</v>
      </c>
      <c r="AV355" s="107">
        <f t="shared" si="188"/>
        <v>0.45730025231286797</v>
      </c>
      <c r="AW355" s="108">
        <f t="shared" si="189"/>
        <v>1354.3820000000001</v>
      </c>
      <c r="AX355" s="107">
        <f t="shared" si="190"/>
        <v>0.48181501245108505</v>
      </c>
      <c r="AZ355" s="200">
        <f t="shared" si="191"/>
        <v>18058.42666666667</v>
      </c>
    </row>
    <row r="356" spans="1:52" x14ac:dyDescent="0.25">
      <c r="A356" s="71" t="s">
        <v>45</v>
      </c>
      <c r="B356" s="10">
        <v>165977</v>
      </c>
      <c r="C356" s="67">
        <v>5354</v>
      </c>
      <c r="D356" s="56">
        <v>220</v>
      </c>
      <c r="E356" s="89">
        <v>6</v>
      </c>
      <c r="F356" s="163">
        <v>0.96</v>
      </c>
      <c r="G356" s="56">
        <v>258</v>
      </c>
      <c r="H356" s="56">
        <v>5</v>
      </c>
      <c r="I356" s="163">
        <v>0.98</v>
      </c>
      <c r="J356" s="56">
        <v>602</v>
      </c>
      <c r="K356" s="56">
        <v>25</v>
      </c>
      <c r="L356" s="163">
        <v>0.96</v>
      </c>
      <c r="M356" s="11">
        <v>182.96</v>
      </c>
      <c r="N356" s="59">
        <v>22.1</v>
      </c>
      <c r="O356" s="10">
        <v>36</v>
      </c>
      <c r="P356" s="44">
        <v>229</v>
      </c>
      <c r="Q356" s="46">
        <v>7.6961904761904751</v>
      </c>
      <c r="R356" s="46">
        <v>7.5357142857142847</v>
      </c>
      <c r="S356" s="10">
        <v>1993.8095238095239</v>
      </c>
      <c r="T356" s="10">
        <v>1637.4285714285713</v>
      </c>
      <c r="U356" s="10">
        <v>50</v>
      </c>
      <c r="V356" s="21">
        <v>5</v>
      </c>
      <c r="W356" s="163">
        <v>0.9</v>
      </c>
      <c r="X356" s="10">
        <v>10.3</v>
      </c>
      <c r="Y356" s="21">
        <v>1.68</v>
      </c>
      <c r="Z356" s="163">
        <v>0.84</v>
      </c>
      <c r="AA356" s="10">
        <v>83261</v>
      </c>
      <c r="AB356" s="11">
        <f t="shared" si="183"/>
        <v>0.5016417937425065</v>
      </c>
      <c r="AC356" s="10">
        <v>128</v>
      </c>
      <c r="AD356" s="10">
        <v>365</v>
      </c>
      <c r="AE356" s="10">
        <v>492</v>
      </c>
      <c r="AF356" s="10">
        <v>330</v>
      </c>
      <c r="AG356" s="10">
        <v>1074</v>
      </c>
      <c r="AH356" s="10">
        <v>1411</v>
      </c>
      <c r="AI356" s="10">
        <v>308</v>
      </c>
      <c r="AJ356" s="10">
        <v>628</v>
      </c>
      <c r="AK356" s="10">
        <v>308</v>
      </c>
      <c r="AL356" s="10">
        <v>191</v>
      </c>
      <c r="AM356" s="10">
        <v>518</v>
      </c>
      <c r="AN356" s="10">
        <v>2073</v>
      </c>
      <c r="AO356" s="10">
        <v>820</v>
      </c>
      <c r="AP356" s="10">
        <v>4515</v>
      </c>
      <c r="AQ356" s="10">
        <f t="shared" si="184"/>
        <v>13161</v>
      </c>
      <c r="AR356" s="28">
        <f t="shared" si="185"/>
        <v>7.929411906468968E-2</v>
      </c>
      <c r="AT356" s="105">
        <f t="shared" si="186"/>
        <v>0.52000777000776999</v>
      </c>
      <c r="AU356" s="106">
        <f t="shared" si="187"/>
        <v>1177.8800000000001</v>
      </c>
      <c r="AV356" s="107">
        <f t="shared" si="188"/>
        <v>0.49532380151387723</v>
      </c>
      <c r="AW356" s="108">
        <f t="shared" si="189"/>
        <v>1381.3320000000001</v>
      </c>
      <c r="AX356" s="107">
        <f t="shared" si="190"/>
        <v>0.49140234791889009</v>
      </c>
      <c r="AZ356" s="200">
        <f t="shared" si="191"/>
        <v>18417.759999999998</v>
      </c>
    </row>
    <row r="357" spans="1:52" x14ac:dyDescent="0.25">
      <c r="A357" s="71" t="s">
        <v>46</v>
      </c>
      <c r="B357" s="10">
        <v>155714</v>
      </c>
      <c r="C357" s="67">
        <v>5190</v>
      </c>
      <c r="D357" s="56">
        <v>308</v>
      </c>
      <c r="E357" s="89">
        <v>7</v>
      </c>
      <c r="F357" s="163">
        <v>0.97</v>
      </c>
      <c r="G357" s="56">
        <v>297</v>
      </c>
      <c r="H357" s="56">
        <v>6</v>
      </c>
      <c r="I357" s="163">
        <v>0.98</v>
      </c>
      <c r="J357" s="56">
        <v>707</v>
      </c>
      <c r="K357" s="56">
        <v>30</v>
      </c>
      <c r="L357" s="163">
        <v>0.95</v>
      </c>
      <c r="M357" s="11">
        <v>138.30000000000001</v>
      </c>
      <c r="N357" s="59">
        <v>22.5</v>
      </c>
      <c r="O357" s="10">
        <v>45</v>
      </c>
      <c r="P357" s="44">
        <v>260</v>
      </c>
      <c r="Q357" s="46">
        <v>7.7169999999999987</v>
      </c>
      <c r="R357" s="46">
        <v>7.6089999999999991</v>
      </c>
      <c r="S357" s="10">
        <v>1962.45</v>
      </c>
      <c r="T357" s="10">
        <v>1683.35</v>
      </c>
      <c r="U357" s="10">
        <v>46.4</v>
      </c>
      <c r="V357" s="21">
        <v>5.7</v>
      </c>
      <c r="W357" s="163">
        <v>0.88</v>
      </c>
      <c r="X357" s="10">
        <v>12.2</v>
      </c>
      <c r="Y357" s="21">
        <v>1.23</v>
      </c>
      <c r="Z357" s="163">
        <v>0.89</v>
      </c>
      <c r="AA357" s="10">
        <v>99508</v>
      </c>
      <c r="AB357" s="11">
        <f t="shared" si="183"/>
        <v>0.6390433743915126</v>
      </c>
      <c r="AC357" s="10">
        <v>96</v>
      </c>
      <c r="AD357" s="10">
        <v>342</v>
      </c>
      <c r="AE357" s="10">
        <v>454</v>
      </c>
      <c r="AF357" s="10">
        <v>325</v>
      </c>
      <c r="AG357" s="10">
        <v>799</v>
      </c>
      <c r="AH357" s="10">
        <v>1239</v>
      </c>
      <c r="AI357" s="10">
        <v>260</v>
      </c>
      <c r="AJ357" s="10">
        <v>565</v>
      </c>
      <c r="AK357" s="10">
        <v>268</v>
      </c>
      <c r="AL357" s="10">
        <v>132</v>
      </c>
      <c r="AM357" s="10">
        <v>480</v>
      </c>
      <c r="AN357" s="10">
        <v>1894</v>
      </c>
      <c r="AO357" s="10">
        <v>752</v>
      </c>
      <c r="AP357" s="10">
        <v>4591</v>
      </c>
      <c r="AQ357" s="10">
        <f t="shared" si="184"/>
        <v>12197</v>
      </c>
      <c r="AR357" s="28">
        <f t="shared" si="185"/>
        <v>7.8329501522021144E-2</v>
      </c>
      <c r="AT357" s="105">
        <f t="shared" si="186"/>
        <v>0.50407925407925402</v>
      </c>
      <c r="AU357" s="106">
        <f t="shared" si="187"/>
        <v>1598.52</v>
      </c>
      <c r="AV357" s="107">
        <f t="shared" si="188"/>
        <v>0.67221194280908325</v>
      </c>
      <c r="AW357" s="108">
        <f t="shared" si="189"/>
        <v>1541.43</v>
      </c>
      <c r="AX357" s="107">
        <f t="shared" si="190"/>
        <v>0.54835645677694778</v>
      </c>
      <c r="AZ357" s="200">
        <f t="shared" si="191"/>
        <v>20552.400000000001</v>
      </c>
    </row>
    <row r="358" spans="1:52" ht="13" thickBot="1" x14ac:dyDescent="0.3">
      <c r="A358" s="72" t="s">
        <v>47</v>
      </c>
      <c r="B358" s="65">
        <v>165553</v>
      </c>
      <c r="C358" s="65">
        <v>5340</v>
      </c>
      <c r="D358" s="64">
        <v>269</v>
      </c>
      <c r="E358" s="91">
        <v>5</v>
      </c>
      <c r="F358" s="163">
        <v>0.98</v>
      </c>
      <c r="G358" s="64">
        <v>239</v>
      </c>
      <c r="H358" s="64">
        <v>5</v>
      </c>
      <c r="I358" s="163">
        <v>0.97</v>
      </c>
      <c r="J358" s="64">
        <v>552</v>
      </c>
      <c r="K358" s="64">
        <v>25</v>
      </c>
      <c r="L358" s="163">
        <v>0.94</v>
      </c>
      <c r="M358" s="60">
        <v>187.72</v>
      </c>
      <c r="N358" s="61">
        <v>18.7</v>
      </c>
      <c r="O358" s="10">
        <v>36</v>
      </c>
      <c r="P358" s="45">
        <v>255.5</v>
      </c>
      <c r="Q358" s="83">
        <v>7.7336842105263157</v>
      </c>
      <c r="R358" s="83">
        <v>7.6989473684210514</v>
      </c>
      <c r="S358" s="87">
        <v>1828.578947368421</v>
      </c>
      <c r="T358" s="87">
        <v>1630</v>
      </c>
      <c r="U358" s="10">
        <v>43.5</v>
      </c>
      <c r="V358" s="21">
        <v>3</v>
      </c>
      <c r="W358" s="163">
        <v>0.93</v>
      </c>
      <c r="X358" s="10">
        <v>10.61</v>
      </c>
      <c r="Y358" s="21">
        <v>1.22</v>
      </c>
      <c r="Z358" s="163">
        <v>0.87</v>
      </c>
      <c r="AA358" s="65">
        <v>97852</v>
      </c>
      <c r="AB358" s="11">
        <f t="shared" si="183"/>
        <v>0.59106147276098897</v>
      </c>
      <c r="AC358" s="10">
        <v>186</v>
      </c>
      <c r="AD358" s="10">
        <v>453</v>
      </c>
      <c r="AE358" s="10">
        <v>553</v>
      </c>
      <c r="AF358" s="10">
        <v>353</v>
      </c>
      <c r="AG358" s="10">
        <v>954</v>
      </c>
      <c r="AH358" s="10">
        <v>1300</v>
      </c>
      <c r="AI358" s="10">
        <v>279</v>
      </c>
      <c r="AJ358" s="10">
        <v>583</v>
      </c>
      <c r="AK358" s="10">
        <v>326</v>
      </c>
      <c r="AL358" s="10">
        <v>169</v>
      </c>
      <c r="AM358" s="10">
        <v>477</v>
      </c>
      <c r="AN358" s="10">
        <v>1856</v>
      </c>
      <c r="AO358" s="10">
        <v>762</v>
      </c>
      <c r="AP358" s="10">
        <v>3916</v>
      </c>
      <c r="AQ358" s="10">
        <f t="shared" si="184"/>
        <v>12167</v>
      </c>
      <c r="AR358" s="28">
        <f t="shared" si="185"/>
        <v>7.3493080765676247E-2</v>
      </c>
      <c r="AT358" s="105">
        <f t="shared" si="186"/>
        <v>0.51864801864801868</v>
      </c>
      <c r="AU358" s="106">
        <f t="shared" si="187"/>
        <v>1436.46</v>
      </c>
      <c r="AV358" s="107">
        <f t="shared" si="188"/>
        <v>0.60406223717409591</v>
      </c>
      <c r="AW358" s="108">
        <f t="shared" si="189"/>
        <v>1276.26</v>
      </c>
      <c r="AX358" s="107">
        <f t="shared" si="190"/>
        <v>0.45402347918890074</v>
      </c>
      <c r="AZ358" s="200">
        <f t="shared" si="191"/>
        <v>17016.8</v>
      </c>
    </row>
    <row r="359" spans="1:52" ht="13" thickTop="1" x14ac:dyDescent="0.25">
      <c r="A359" s="141" t="s">
        <v>147</v>
      </c>
      <c r="B359" s="142">
        <f>SUM(B347:B358)</f>
        <v>1811758</v>
      </c>
      <c r="C359" s="142"/>
      <c r="D359" s="135"/>
      <c r="E359" s="135"/>
      <c r="F359" s="161"/>
      <c r="G359" s="135"/>
      <c r="H359" s="135"/>
      <c r="I359" s="161"/>
      <c r="J359" s="135"/>
      <c r="K359" s="135"/>
      <c r="L359" s="161"/>
      <c r="M359" s="74">
        <f>SUM(M347:M358)</f>
        <v>2461.2199999999998</v>
      </c>
      <c r="N359" s="75"/>
      <c r="O359" s="74">
        <f>SUM(O347:O358)</f>
        <v>810</v>
      </c>
      <c r="P359" s="74">
        <f>SUM(P347:P358)</f>
        <v>19245.5</v>
      </c>
      <c r="Q359" s="76"/>
      <c r="R359" s="76"/>
      <c r="S359" s="77"/>
      <c r="T359" s="77"/>
      <c r="U359" s="75"/>
      <c r="V359" s="79"/>
      <c r="W359" s="161"/>
      <c r="X359" s="75"/>
      <c r="Y359" s="79"/>
      <c r="Z359" s="161"/>
      <c r="AA359" s="74">
        <f>SUM(AA347:AA358)</f>
        <v>1140975</v>
      </c>
      <c r="AB359" s="75"/>
      <c r="AC359" s="142">
        <f t="shared" ref="AC359:AR359" si="192">SUM(AC347:AC358)</f>
        <v>2291</v>
      </c>
      <c r="AD359" s="142">
        <f t="shared" si="192"/>
        <v>4790</v>
      </c>
      <c r="AE359" s="142">
        <f t="shared" si="192"/>
        <v>6848</v>
      </c>
      <c r="AF359" s="142">
        <f t="shared" si="192"/>
        <v>4025</v>
      </c>
      <c r="AG359" s="142">
        <f t="shared" si="192"/>
        <v>11220</v>
      </c>
      <c r="AH359" s="142">
        <f t="shared" si="192"/>
        <v>15535</v>
      </c>
      <c r="AI359" s="142">
        <f t="shared" si="192"/>
        <v>3577</v>
      </c>
      <c r="AJ359" s="142">
        <f t="shared" si="192"/>
        <v>8588</v>
      </c>
      <c r="AK359" s="142">
        <f t="shared" si="192"/>
        <v>3900</v>
      </c>
      <c r="AL359" s="142">
        <f t="shared" si="192"/>
        <v>2144</v>
      </c>
      <c r="AM359" s="142">
        <f t="shared" si="192"/>
        <v>7533</v>
      </c>
      <c r="AN359" s="142">
        <f t="shared" si="192"/>
        <v>25575</v>
      </c>
      <c r="AO359" s="142">
        <f t="shared" si="192"/>
        <v>10882</v>
      </c>
      <c r="AP359" s="142">
        <f t="shared" si="192"/>
        <v>56223</v>
      </c>
      <c r="AQ359" s="142">
        <f t="shared" si="192"/>
        <v>163131</v>
      </c>
      <c r="AR359" s="75">
        <f t="shared" si="192"/>
        <v>1.0845937169358577</v>
      </c>
      <c r="AT359" s="109"/>
      <c r="AU359" s="110"/>
      <c r="AV359" s="111"/>
      <c r="AW359" s="112"/>
      <c r="AX359" s="111"/>
      <c r="AZ359" s="201"/>
    </row>
    <row r="360" spans="1:52" ht="13" thickBot="1" x14ac:dyDescent="0.3">
      <c r="A360" s="14" t="s">
        <v>148</v>
      </c>
      <c r="B360" s="15">
        <f t="shared" ref="B360:Z360" si="193">AVERAGE(B347:B358)</f>
        <v>150979.83333333334</v>
      </c>
      <c r="C360" s="15">
        <f t="shared" si="193"/>
        <v>4949.25</v>
      </c>
      <c r="D360" s="140">
        <f t="shared" si="193"/>
        <v>245.75</v>
      </c>
      <c r="E360" s="140">
        <f t="shared" si="193"/>
        <v>6.416666666666667</v>
      </c>
      <c r="F360" s="162">
        <f>AVERAGE(F347:F358)</f>
        <v>0.96833333333333327</v>
      </c>
      <c r="G360" s="140">
        <f>AVERAGE(G347:G358)</f>
        <v>256.5</v>
      </c>
      <c r="H360" s="140">
        <f>AVERAGE(H347:H358)</f>
        <v>5.916666666666667</v>
      </c>
      <c r="I360" s="162">
        <f>AVERAGE(I347:I358)</f>
        <v>0.97583333333333344</v>
      </c>
      <c r="J360" s="140">
        <f t="shared" si="193"/>
        <v>602.66666666666663</v>
      </c>
      <c r="K360" s="140">
        <f t="shared" si="193"/>
        <v>26.083333333333332</v>
      </c>
      <c r="L360" s="162">
        <f>AVERAGE(L347:L358)</f>
        <v>0.95166666666666666</v>
      </c>
      <c r="M360" s="15">
        <f t="shared" si="193"/>
        <v>205.10166666666666</v>
      </c>
      <c r="N360" s="140">
        <f t="shared" si="193"/>
        <v>19.099999999999998</v>
      </c>
      <c r="O360" s="15">
        <f t="shared" si="193"/>
        <v>67.5</v>
      </c>
      <c r="P360" s="15">
        <f t="shared" si="193"/>
        <v>1603.7916666666667</v>
      </c>
      <c r="Q360" s="143">
        <f t="shared" si="193"/>
        <v>7.7231122645629222</v>
      </c>
      <c r="R360" s="143">
        <f t="shared" si="193"/>
        <v>7.5973952922077919</v>
      </c>
      <c r="S360" s="144">
        <f t="shared" si="193"/>
        <v>1937.7799781176425</v>
      </c>
      <c r="T360" s="144">
        <f t="shared" si="193"/>
        <v>1653.754991645781</v>
      </c>
      <c r="U360" s="140">
        <f t="shared" si="193"/>
        <v>51.083333333333336</v>
      </c>
      <c r="V360" s="145">
        <f t="shared" si="193"/>
        <v>4.3491666666666671</v>
      </c>
      <c r="W360" s="197">
        <f t="shared" si="193"/>
        <v>0.91333333333333322</v>
      </c>
      <c r="X360" s="140">
        <f t="shared" si="193"/>
        <v>11.692500000000001</v>
      </c>
      <c r="Y360" s="145">
        <f t="shared" si="193"/>
        <v>1.4641666666666664</v>
      </c>
      <c r="Z360" s="197">
        <f t="shared" si="193"/>
        <v>0.8616666666666668</v>
      </c>
      <c r="AA360" s="15">
        <f>AVERAGE(AA347:AA358)</f>
        <v>95081.25</v>
      </c>
      <c r="AB360" s="143">
        <f>AVERAGE(AB347:AB358)</f>
        <v>0.63267727397924955</v>
      </c>
      <c r="AC360" s="15">
        <f t="shared" ref="AC360:AR360" si="194">AVERAGE(AC347:AC358)</f>
        <v>190.91666666666666</v>
      </c>
      <c r="AD360" s="15">
        <f t="shared" si="194"/>
        <v>399.16666666666669</v>
      </c>
      <c r="AE360" s="15">
        <f t="shared" si="194"/>
        <v>570.66666666666663</v>
      </c>
      <c r="AF360" s="15">
        <f t="shared" si="194"/>
        <v>335.41666666666669</v>
      </c>
      <c r="AG360" s="15">
        <f t="shared" si="194"/>
        <v>935</v>
      </c>
      <c r="AH360" s="15">
        <f t="shared" si="194"/>
        <v>1294.5833333333333</v>
      </c>
      <c r="AI360" s="15">
        <f t="shared" si="194"/>
        <v>298.08333333333331</v>
      </c>
      <c r="AJ360" s="15">
        <f t="shared" si="194"/>
        <v>715.66666666666663</v>
      </c>
      <c r="AK360" s="15">
        <f t="shared" si="194"/>
        <v>325</v>
      </c>
      <c r="AL360" s="15">
        <f t="shared" si="194"/>
        <v>178.66666666666666</v>
      </c>
      <c r="AM360" s="15">
        <f t="shared" si="194"/>
        <v>627.75</v>
      </c>
      <c r="AN360" s="15">
        <f t="shared" si="194"/>
        <v>2131.25</v>
      </c>
      <c r="AO360" s="15">
        <f t="shared" si="194"/>
        <v>906.83333333333337</v>
      </c>
      <c r="AP360" s="15">
        <f t="shared" si="194"/>
        <v>4685.25</v>
      </c>
      <c r="AQ360" s="15">
        <f t="shared" si="194"/>
        <v>13594.25</v>
      </c>
      <c r="AR360" s="143">
        <f t="shared" si="194"/>
        <v>9.0382809744654805E-2</v>
      </c>
      <c r="AT360" s="146">
        <f t="shared" ref="AT360" si="195">C360/$E$1</f>
        <v>0.48069638694638694</v>
      </c>
      <c r="AU360" s="147">
        <f t="shared" ref="AU360" si="196">(C360*D360)/1000</f>
        <v>1216.2781875000001</v>
      </c>
      <c r="AV360" s="148">
        <f t="shared" si="188"/>
        <v>0.51147106286795629</v>
      </c>
      <c r="AW360" s="149">
        <f t="shared" ref="AW360" si="197">(C360*G360)/1000</f>
        <v>1269.4826250000001</v>
      </c>
      <c r="AX360" s="148">
        <f t="shared" si="190"/>
        <v>0.45161245997865535</v>
      </c>
      <c r="AZ360" s="202">
        <f>AVERAGE(AZ347:AZ358)</f>
        <v>16904.351111111111</v>
      </c>
    </row>
    <row r="361" spans="1:52" ht="13" thickTop="1" x14ac:dyDescent="0.25"/>
    <row r="362" spans="1:52" ht="13" thickBot="1" x14ac:dyDescent="0.3"/>
    <row r="363" spans="1:52" ht="13" thickTop="1" x14ac:dyDescent="0.25">
      <c r="A363" s="2" t="s">
        <v>7</v>
      </c>
      <c r="B363" s="3" t="s">
        <v>8</v>
      </c>
      <c r="C363" s="3" t="s">
        <v>60</v>
      </c>
      <c r="D363" s="3" t="s">
        <v>10</v>
      </c>
      <c r="E363" s="3" t="s">
        <v>11</v>
      </c>
      <c r="F363" s="156" t="s">
        <v>2</v>
      </c>
      <c r="G363" s="3" t="s">
        <v>12</v>
      </c>
      <c r="H363" s="3" t="s">
        <v>13</v>
      </c>
      <c r="I363" s="156" t="s">
        <v>14</v>
      </c>
      <c r="J363" s="3" t="s">
        <v>15</v>
      </c>
      <c r="K363" s="3" t="s">
        <v>16</v>
      </c>
      <c r="L363" s="156" t="s">
        <v>17</v>
      </c>
      <c r="M363" s="3" t="s">
        <v>18</v>
      </c>
      <c r="N363" s="4" t="s">
        <v>19</v>
      </c>
      <c r="O363" s="204" t="s">
        <v>20</v>
      </c>
      <c r="P363" s="206"/>
      <c r="Q363" s="3" t="s">
        <v>65</v>
      </c>
      <c r="R363" s="3" t="s">
        <v>66</v>
      </c>
      <c r="S363" s="3" t="s">
        <v>67</v>
      </c>
      <c r="T363" s="3" t="s">
        <v>68</v>
      </c>
      <c r="U363" s="3" t="s">
        <v>84</v>
      </c>
      <c r="V363" s="3" t="s">
        <v>85</v>
      </c>
      <c r="W363" s="156" t="s">
        <v>86</v>
      </c>
      <c r="X363" s="3" t="s">
        <v>87</v>
      </c>
      <c r="Y363" s="3" t="s">
        <v>88</v>
      </c>
      <c r="Z363" s="156" t="s">
        <v>89</v>
      </c>
      <c r="AA363" s="4" t="s">
        <v>136</v>
      </c>
      <c r="AB363" s="4" t="s">
        <v>22</v>
      </c>
      <c r="AC363" s="3" t="s">
        <v>90</v>
      </c>
      <c r="AD363" s="3" t="s">
        <v>91</v>
      </c>
      <c r="AE363" s="3" t="s">
        <v>92</v>
      </c>
      <c r="AF363" s="3" t="s">
        <v>93</v>
      </c>
      <c r="AG363" s="3" t="s">
        <v>94</v>
      </c>
      <c r="AH363" s="3" t="s">
        <v>95</v>
      </c>
      <c r="AI363" s="3" t="s">
        <v>96</v>
      </c>
      <c r="AJ363" s="3" t="s">
        <v>97</v>
      </c>
      <c r="AK363" s="3" t="s">
        <v>98</v>
      </c>
      <c r="AL363" s="3" t="s">
        <v>99</v>
      </c>
      <c r="AM363" s="3" t="s">
        <v>100</v>
      </c>
      <c r="AN363" s="3" t="s">
        <v>120</v>
      </c>
      <c r="AO363" s="3" t="s">
        <v>101</v>
      </c>
      <c r="AP363" s="3" t="s">
        <v>102</v>
      </c>
      <c r="AQ363" s="3" t="s">
        <v>137</v>
      </c>
      <c r="AR363" s="4" t="s">
        <v>138</v>
      </c>
      <c r="AT363" s="130" t="s">
        <v>107</v>
      </c>
      <c r="AU363" s="131" t="s">
        <v>108</v>
      </c>
      <c r="AV363" s="132" t="s">
        <v>109</v>
      </c>
      <c r="AW363" s="133" t="s">
        <v>107</v>
      </c>
      <c r="AX363" s="132" t="s">
        <v>107</v>
      </c>
      <c r="AZ363" s="130" t="s">
        <v>23</v>
      </c>
    </row>
    <row r="364" spans="1:52" ht="14" thickBot="1" x14ac:dyDescent="0.3">
      <c r="A364" s="5" t="s">
        <v>149</v>
      </c>
      <c r="B364" s="6" t="s">
        <v>25</v>
      </c>
      <c r="C364" s="7" t="s">
        <v>26</v>
      </c>
      <c r="D364" s="5" t="s">
        <v>27</v>
      </c>
      <c r="E364" s="5" t="s">
        <v>27</v>
      </c>
      <c r="F364" s="157" t="s">
        <v>28</v>
      </c>
      <c r="G364" s="5" t="s">
        <v>27</v>
      </c>
      <c r="H364" s="5" t="s">
        <v>27</v>
      </c>
      <c r="I364" s="157" t="s">
        <v>28</v>
      </c>
      <c r="J364" s="5" t="s">
        <v>27</v>
      </c>
      <c r="K364" s="5" t="s">
        <v>27</v>
      </c>
      <c r="L364" s="157" t="s">
        <v>28</v>
      </c>
      <c r="M364" s="6" t="s">
        <v>29</v>
      </c>
      <c r="N364" s="8" t="s">
        <v>30</v>
      </c>
      <c r="O364" s="6" t="s">
        <v>62</v>
      </c>
      <c r="P364" s="6" t="s">
        <v>52</v>
      </c>
      <c r="Q364" s="5"/>
      <c r="R364" s="5"/>
      <c r="S364" s="5"/>
      <c r="T364" s="5"/>
      <c r="U364" s="5"/>
      <c r="V364" s="5"/>
      <c r="W364" s="157" t="s">
        <v>28</v>
      </c>
      <c r="X364" s="5"/>
      <c r="Y364" s="5"/>
      <c r="Z364" s="157" t="s">
        <v>28</v>
      </c>
      <c r="AA364" s="8" t="s">
        <v>33</v>
      </c>
      <c r="AB364" s="7" t="s">
        <v>34</v>
      </c>
      <c r="AC364" s="8" t="s">
        <v>33</v>
      </c>
      <c r="AD364" s="8" t="s">
        <v>33</v>
      </c>
      <c r="AE364" s="8" t="s">
        <v>33</v>
      </c>
      <c r="AF364" s="8" t="s">
        <v>33</v>
      </c>
      <c r="AG364" s="8" t="s">
        <v>33</v>
      </c>
      <c r="AH364" s="8" t="s">
        <v>33</v>
      </c>
      <c r="AI364" s="8" t="s">
        <v>33</v>
      </c>
      <c r="AJ364" s="8" t="s">
        <v>33</v>
      </c>
      <c r="AK364" s="8" t="s">
        <v>33</v>
      </c>
      <c r="AL364" s="8" t="s">
        <v>33</v>
      </c>
      <c r="AM364" s="8" t="s">
        <v>33</v>
      </c>
      <c r="AN364" s="8" t="s">
        <v>33</v>
      </c>
      <c r="AO364" s="8" t="s">
        <v>33</v>
      </c>
      <c r="AP364" s="8" t="s">
        <v>33</v>
      </c>
      <c r="AQ364" s="8" t="s">
        <v>33</v>
      </c>
      <c r="AR364" s="7" t="s">
        <v>34</v>
      </c>
      <c r="AT364" s="101" t="s">
        <v>8</v>
      </c>
      <c r="AU364" s="102" t="s">
        <v>111</v>
      </c>
      <c r="AV364" s="103" t="s">
        <v>112</v>
      </c>
      <c r="AW364" s="104" t="s">
        <v>113</v>
      </c>
      <c r="AX364" s="103" t="s">
        <v>114</v>
      </c>
      <c r="AZ364" s="199" t="s">
        <v>35</v>
      </c>
    </row>
    <row r="365" spans="1:52" ht="13" thickTop="1" x14ac:dyDescent="0.25">
      <c r="A365" s="70" t="s">
        <v>36</v>
      </c>
      <c r="B365" s="62">
        <v>186628</v>
      </c>
      <c r="C365" s="62">
        <v>6020</v>
      </c>
      <c r="D365" s="63">
        <v>210</v>
      </c>
      <c r="E365" s="88">
        <v>4</v>
      </c>
      <c r="F365" s="163">
        <v>0.97</v>
      </c>
      <c r="G365" s="63">
        <v>210</v>
      </c>
      <c r="H365" s="63">
        <v>4</v>
      </c>
      <c r="I365" s="163">
        <v>0.98</v>
      </c>
      <c r="J365" s="63">
        <v>530</v>
      </c>
      <c r="K365" s="63">
        <v>24</v>
      </c>
      <c r="L365" s="163">
        <v>0.95</v>
      </c>
      <c r="M365" s="54">
        <v>191.66</v>
      </c>
      <c r="N365" s="55">
        <v>17.5</v>
      </c>
      <c r="O365" s="10">
        <v>55</v>
      </c>
      <c r="P365" s="43">
        <v>489</v>
      </c>
      <c r="Q365" s="93">
        <v>7.6994117647058831</v>
      </c>
      <c r="R365" s="66">
        <v>7.5517647058823529</v>
      </c>
      <c r="S365" s="10">
        <v>1723.1176470588234</v>
      </c>
      <c r="T365" s="10">
        <v>1400.2941176470588</v>
      </c>
      <c r="U365" s="10">
        <v>46</v>
      </c>
      <c r="V365" s="21">
        <v>3.1</v>
      </c>
      <c r="W365" s="163">
        <v>0.92</v>
      </c>
      <c r="X365" s="10">
        <v>10.199999999999999</v>
      </c>
      <c r="Y365" s="21">
        <v>1.1000000000000001</v>
      </c>
      <c r="Z365" s="163">
        <v>0.86</v>
      </c>
      <c r="AA365" s="62">
        <v>92024</v>
      </c>
      <c r="AB365" s="11">
        <f t="shared" ref="AB365:AB376" si="198">AA365/B365</f>
        <v>0.49308785391259619</v>
      </c>
      <c r="AC365" s="10">
        <v>216</v>
      </c>
      <c r="AD365" s="10">
        <v>597</v>
      </c>
      <c r="AE365" s="10">
        <v>565</v>
      </c>
      <c r="AF365" s="10">
        <v>562</v>
      </c>
      <c r="AG365" s="10">
        <v>1282</v>
      </c>
      <c r="AH365" s="10">
        <v>1927</v>
      </c>
      <c r="AI365" s="10">
        <v>458</v>
      </c>
      <c r="AJ365" s="10">
        <v>945</v>
      </c>
      <c r="AK365" s="10">
        <v>586</v>
      </c>
      <c r="AL365" s="10">
        <v>361</v>
      </c>
      <c r="AM365" s="10">
        <v>802</v>
      </c>
      <c r="AN365" s="10">
        <v>2973</v>
      </c>
      <c r="AO365" s="10">
        <v>1129</v>
      </c>
      <c r="AP365" s="10">
        <v>5960</v>
      </c>
      <c r="AQ365" s="10">
        <f t="shared" ref="AQ365:AQ376" si="199">SUM(AC365:AP365)</f>
        <v>18363</v>
      </c>
      <c r="AR365" s="28">
        <f t="shared" ref="AR365:AR376" si="200">AQ365/B365</f>
        <v>9.8393595816276228E-2</v>
      </c>
      <c r="AT365" s="105">
        <f>C365/$E$1</f>
        <v>0.58469308469308467</v>
      </c>
      <c r="AU365" s="106">
        <f>(C365*D365)/1000</f>
        <v>1264.2</v>
      </c>
      <c r="AV365" s="107">
        <f>(AU365)/$G$2</f>
        <v>0.53162321278385205</v>
      </c>
      <c r="AW365" s="108">
        <f>(C365*G365)/1000</f>
        <v>1264.2</v>
      </c>
      <c r="AX365" s="107">
        <f>(AW365)/$I$2</f>
        <v>0.4497331910352188</v>
      </c>
      <c r="AZ365" s="200">
        <f>(0.8*C365*G365)/60</f>
        <v>16856</v>
      </c>
    </row>
    <row r="366" spans="1:52" x14ac:dyDescent="0.25">
      <c r="A366" s="71" t="s">
        <v>37</v>
      </c>
      <c r="B366" s="10">
        <v>143932</v>
      </c>
      <c r="C366" s="10">
        <v>4963</v>
      </c>
      <c r="D366" s="56">
        <v>234</v>
      </c>
      <c r="E366" s="89">
        <v>5</v>
      </c>
      <c r="F366" s="163">
        <v>0.98</v>
      </c>
      <c r="G366" s="56">
        <v>266</v>
      </c>
      <c r="H366" s="56">
        <v>5</v>
      </c>
      <c r="I366" s="163">
        <v>0.98</v>
      </c>
      <c r="J366" s="56">
        <v>653</v>
      </c>
      <c r="K366" s="56">
        <v>28</v>
      </c>
      <c r="L366" s="163">
        <v>0.95</v>
      </c>
      <c r="M366" s="57">
        <v>288.44</v>
      </c>
      <c r="N366" s="58">
        <v>17.3</v>
      </c>
      <c r="O366" s="10">
        <v>66</v>
      </c>
      <c r="P366" s="44">
        <v>479</v>
      </c>
      <c r="Q366" s="46">
        <v>7.8788888888888886</v>
      </c>
      <c r="R366" s="46">
        <v>7.6961111111111116</v>
      </c>
      <c r="S366" s="10">
        <v>1910.6111111111111</v>
      </c>
      <c r="T366" s="10">
        <v>1561.6111111111111</v>
      </c>
      <c r="U366" s="10">
        <v>56.5</v>
      </c>
      <c r="V366" s="21">
        <v>3.5</v>
      </c>
      <c r="W366" s="163">
        <v>0.94</v>
      </c>
      <c r="X366" s="10">
        <v>11.8</v>
      </c>
      <c r="Y366" s="21">
        <v>1.52</v>
      </c>
      <c r="Z366" s="163">
        <v>0.87</v>
      </c>
      <c r="AA366" s="10">
        <v>93627</v>
      </c>
      <c r="AB366" s="11">
        <f t="shared" si="198"/>
        <v>0.6504946780424089</v>
      </c>
      <c r="AC366" s="10">
        <v>106</v>
      </c>
      <c r="AD366" s="10">
        <v>341</v>
      </c>
      <c r="AE366" s="10">
        <v>335</v>
      </c>
      <c r="AF366" s="10">
        <v>363</v>
      </c>
      <c r="AG366" s="10">
        <v>873</v>
      </c>
      <c r="AH366" s="10">
        <v>1235</v>
      </c>
      <c r="AI366" s="10">
        <v>260</v>
      </c>
      <c r="AJ366" s="10">
        <v>453</v>
      </c>
      <c r="AK366" s="10">
        <v>318</v>
      </c>
      <c r="AL366" s="10">
        <v>126</v>
      </c>
      <c r="AM366" s="10">
        <v>506</v>
      </c>
      <c r="AN366" s="10">
        <v>1948</v>
      </c>
      <c r="AO366" s="10">
        <v>782</v>
      </c>
      <c r="AP366" s="10">
        <v>4750</v>
      </c>
      <c r="AQ366" s="10">
        <f t="shared" si="199"/>
        <v>12396</v>
      </c>
      <c r="AR366" s="28">
        <f t="shared" si="200"/>
        <v>8.6124003001417329E-2</v>
      </c>
      <c r="AT366" s="105">
        <f t="shared" ref="AT366:AT376" si="201">C366/$E$1</f>
        <v>0.48203185703185703</v>
      </c>
      <c r="AU366" s="106">
        <f t="shared" ref="AU366:AU376" si="202">(C366*D366)/1000</f>
        <v>1161.3420000000001</v>
      </c>
      <c r="AV366" s="107">
        <f t="shared" ref="AV366:AV378" si="203">(AU366)/$G$2</f>
        <v>0.48836921783010939</v>
      </c>
      <c r="AW366" s="108">
        <f t="shared" ref="AW366:AW376" si="204">(C366*G366)/1000</f>
        <v>1320.1579999999999</v>
      </c>
      <c r="AX366" s="107">
        <f t="shared" ref="AX366:AX378" si="205">(AW366)/$I$2</f>
        <v>0.46963998577018851</v>
      </c>
      <c r="AZ366" s="200">
        <f t="shared" ref="AZ366:AZ376" si="206">(0.8*C366*G366)/60</f>
        <v>17602.10666666667</v>
      </c>
    </row>
    <row r="367" spans="1:52" x14ac:dyDescent="0.25">
      <c r="A367" s="71" t="s">
        <v>38</v>
      </c>
      <c r="B367" s="10">
        <v>180598</v>
      </c>
      <c r="C367" s="10">
        <v>5826</v>
      </c>
      <c r="D367" s="56">
        <v>279</v>
      </c>
      <c r="E367" s="89">
        <v>4</v>
      </c>
      <c r="F367" s="163">
        <v>0.98</v>
      </c>
      <c r="G367" s="56">
        <v>192</v>
      </c>
      <c r="H367" s="56">
        <v>5</v>
      </c>
      <c r="I367" s="163">
        <v>0.97</v>
      </c>
      <c r="J367" s="56">
        <v>596</v>
      </c>
      <c r="K367" s="56">
        <v>25</v>
      </c>
      <c r="L367" s="163">
        <v>0.95</v>
      </c>
      <c r="M367" s="11">
        <v>299.82</v>
      </c>
      <c r="N367" s="59">
        <v>17.7</v>
      </c>
      <c r="O367" s="10">
        <v>33</v>
      </c>
      <c r="P367" s="44">
        <v>212</v>
      </c>
      <c r="Q367" s="46">
        <v>7.8149999999999995</v>
      </c>
      <c r="R367" s="46">
        <v>7.1314285714285717</v>
      </c>
      <c r="S367" s="10">
        <v>1901.2142857142858</v>
      </c>
      <c r="T367" s="10">
        <v>1585</v>
      </c>
      <c r="U367" s="10">
        <v>45</v>
      </c>
      <c r="V367" s="21">
        <v>5.5</v>
      </c>
      <c r="W367" s="163">
        <v>0.88</v>
      </c>
      <c r="X367" s="10">
        <v>11.5</v>
      </c>
      <c r="Y367" s="21">
        <v>1.43</v>
      </c>
      <c r="Z367" s="163">
        <v>0.85</v>
      </c>
      <c r="AA367" s="10">
        <v>85409</v>
      </c>
      <c r="AB367" s="11">
        <f t="shared" si="198"/>
        <v>0.47292328818702312</v>
      </c>
      <c r="AC367" s="10">
        <v>144</v>
      </c>
      <c r="AD367" s="10">
        <v>520</v>
      </c>
      <c r="AE367" s="10">
        <v>527</v>
      </c>
      <c r="AF367" s="10">
        <v>388</v>
      </c>
      <c r="AG367" s="10">
        <v>1095</v>
      </c>
      <c r="AH367" s="10">
        <v>1219</v>
      </c>
      <c r="AI367" s="10">
        <v>306</v>
      </c>
      <c r="AJ367" s="10">
        <v>597</v>
      </c>
      <c r="AK367" s="10">
        <v>255</v>
      </c>
      <c r="AL367" s="10">
        <v>138</v>
      </c>
      <c r="AM367" s="10">
        <v>442</v>
      </c>
      <c r="AN367" s="10">
        <v>2012</v>
      </c>
      <c r="AO367" s="10">
        <v>771</v>
      </c>
      <c r="AP367" s="10">
        <v>4442</v>
      </c>
      <c r="AQ367" s="10">
        <f t="shared" si="199"/>
        <v>12856</v>
      </c>
      <c r="AR367" s="28">
        <f t="shared" si="200"/>
        <v>7.1185727416693434E-2</v>
      </c>
      <c r="AT367" s="105">
        <f t="shared" si="201"/>
        <v>0.56585081585081587</v>
      </c>
      <c r="AU367" s="106">
        <f t="shared" si="202"/>
        <v>1625.454</v>
      </c>
      <c r="AV367" s="107">
        <f t="shared" si="203"/>
        <v>0.68353826745164004</v>
      </c>
      <c r="AW367" s="108">
        <f t="shared" si="204"/>
        <v>1118.5920000000001</v>
      </c>
      <c r="AX367" s="107">
        <f t="shared" si="205"/>
        <v>0.39793383137673427</v>
      </c>
      <c r="AZ367" s="200">
        <f t="shared" si="206"/>
        <v>14914.560000000001</v>
      </c>
    </row>
    <row r="368" spans="1:52" x14ac:dyDescent="0.25">
      <c r="A368" s="71" t="s">
        <v>39</v>
      </c>
      <c r="B368" s="10">
        <v>176649</v>
      </c>
      <c r="C368" s="10">
        <v>5888</v>
      </c>
      <c r="D368" s="69">
        <v>199</v>
      </c>
      <c r="E368" s="89">
        <v>6</v>
      </c>
      <c r="F368" s="163">
        <v>0.96</v>
      </c>
      <c r="G368" s="56">
        <v>191</v>
      </c>
      <c r="H368" s="56">
        <v>6</v>
      </c>
      <c r="I368" s="163">
        <v>0.97</v>
      </c>
      <c r="J368" s="56">
        <v>432</v>
      </c>
      <c r="K368" s="56">
        <v>23</v>
      </c>
      <c r="L368" s="163">
        <v>0.94</v>
      </c>
      <c r="M368" s="11">
        <v>281.38</v>
      </c>
      <c r="N368" s="59">
        <v>18.399999999999999</v>
      </c>
      <c r="O368" s="10">
        <v>48</v>
      </c>
      <c r="P368" s="44">
        <v>338</v>
      </c>
      <c r="Q368" s="46">
        <v>7.7969999999999997</v>
      </c>
      <c r="R368" s="46">
        <v>7.4122222222222227</v>
      </c>
      <c r="S368" s="10">
        <v>1676.8</v>
      </c>
      <c r="T368" s="10">
        <v>1351.4</v>
      </c>
      <c r="U368" s="10">
        <v>44.9</v>
      </c>
      <c r="V368" s="21">
        <v>5.6</v>
      </c>
      <c r="W368" s="163">
        <v>0.85</v>
      </c>
      <c r="X368" s="10">
        <v>11.6</v>
      </c>
      <c r="Y368" s="21">
        <v>1.47</v>
      </c>
      <c r="Z368" s="163">
        <v>0.86</v>
      </c>
      <c r="AA368" s="10">
        <v>83986</v>
      </c>
      <c r="AB368" s="11">
        <f t="shared" si="198"/>
        <v>0.47543999682987165</v>
      </c>
      <c r="AC368" s="10">
        <v>191</v>
      </c>
      <c r="AD368" s="10">
        <v>526</v>
      </c>
      <c r="AE368" s="10">
        <v>575</v>
      </c>
      <c r="AF368" s="10">
        <v>529</v>
      </c>
      <c r="AG368" s="10">
        <v>1326</v>
      </c>
      <c r="AH368" s="10">
        <v>1581</v>
      </c>
      <c r="AI368" s="10">
        <v>530</v>
      </c>
      <c r="AJ368" s="10">
        <v>848</v>
      </c>
      <c r="AK368" s="10">
        <v>357</v>
      </c>
      <c r="AL368" s="10">
        <v>357</v>
      </c>
      <c r="AM368" s="10">
        <v>736</v>
      </c>
      <c r="AN368" s="10">
        <v>2373</v>
      </c>
      <c r="AO368" s="10">
        <v>1167</v>
      </c>
      <c r="AP368" s="10">
        <v>6363</v>
      </c>
      <c r="AQ368" s="10">
        <f t="shared" si="199"/>
        <v>17459</v>
      </c>
      <c r="AR368" s="28">
        <f t="shared" si="200"/>
        <v>9.8834411743061096E-2</v>
      </c>
      <c r="AT368" s="105">
        <f t="shared" si="201"/>
        <v>0.5718725718725719</v>
      </c>
      <c r="AU368" s="106">
        <f t="shared" si="202"/>
        <v>1171.712</v>
      </c>
      <c r="AV368" s="107">
        <f t="shared" si="203"/>
        <v>0.49273002523128678</v>
      </c>
      <c r="AW368" s="108">
        <f t="shared" si="204"/>
        <v>1124.6079999999999</v>
      </c>
      <c r="AX368" s="107">
        <f t="shared" si="205"/>
        <v>0.40007399501956598</v>
      </c>
      <c r="AZ368" s="200">
        <f t="shared" si="206"/>
        <v>14994.773333333336</v>
      </c>
    </row>
    <row r="369" spans="1:52" x14ac:dyDescent="0.25">
      <c r="A369" s="71" t="s">
        <v>40</v>
      </c>
      <c r="B369" s="10">
        <v>186822</v>
      </c>
      <c r="C369" s="10">
        <v>6027</v>
      </c>
      <c r="D369" s="56">
        <v>217</v>
      </c>
      <c r="E369" s="89">
        <v>5</v>
      </c>
      <c r="F369" s="163">
        <v>0.97</v>
      </c>
      <c r="G369" s="56">
        <v>192</v>
      </c>
      <c r="H369" s="56">
        <v>6</v>
      </c>
      <c r="I369" s="163">
        <v>0.97</v>
      </c>
      <c r="J369" s="56">
        <v>547</v>
      </c>
      <c r="K369" s="56">
        <v>24</v>
      </c>
      <c r="L369" s="163">
        <v>0.95</v>
      </c>
      <c r="M369" s="11">
        <v>186.16</v>
      </c>
      <c r="N369" s="59">
        <v>19.5</v>
      </c>
      <c r="O369" s="10">
        <v>44</v>
      </c>
      <c r="P369" s="44">
        <v>315</v>
      </c>
      <c r="Q369" s="46">
        <v>7.7688888888888874</v>
      </c>
      <c r="R369" s="46">
        <v>7.4799999999999995</v>
      </c>
      <c r="S369" s="10">
        <v>1918.3333333333333</v>
      </c>
      <c r="T369" s="10">
        <v>1574.8888888888889</v>
      </c>
      <c r="U369" s="10">
        <v>42.3</v>
      </c>
      <c r="V369" s="21">
        <v>9.6999999999999993</v>
      </c>
      <c r="W369" s="163">
        <v>0.77</v>
      </c>
      <c r="X369" s="10">
        <v>9.6999999999999993</v>
      </c>
      <c r="Y369" s="21">
        <v>1.38</v>
      </c>
      <c r="Z369" s="163">
        <v>0.85</v>
      </c>
      <c r="AA369" s="10">
        <v>78907</v>
      </c>
      <c r="AB369" s="11">
        <f t="shared" si="198"/>
        <v>0.42236460374045881</v>
      </c>
      <c r="AC369" s="10">
        <v>221</v>
      </c>
      <c r="AD369" s="10">
        <v>397</v>
      </c>
      <c r="AE369" s="10">
        <v>439</v>
      </c>
      <c r="AF369" s="10">
        <v>437</v>
      </c>
      <c r="AG369" s="10">
        <v>1041</v>
      </c>
      <c r="AH369" s="10">
        <v>1173</v>
      </c>
      <c r="AI369" s="10">
        <v>303</v>
      </c>
      <c r="AJ369" s="10">
        <v>608</v>
      </c>
      <c r="AK369" s="10">
        <v>438</v>
      </c>
      <c r="AL369" s="10">
        <v>153</v>
      </c>
      <c r="AM369" s="10">
        <v>507</v>
      </c>
      <c r="AN369" s="10">
        <v>1912</v>
      </c>
      <c r="AO369" s="10">
        <v>1296</v>
      </c>
      <c r="AP369" s="10">
        <v>6084</v>
      </c>
      <c r="AQ369" s="10">
        <f t="shared" si="199"/>
        <v>15009</v>
      </c>
      <c r="AR369" s="28">
        <f t="shared" si="200"/>
        <v>8.0338504030574562E-2</v>
      </c>
      <c r="AT369" s="105">
        <f t="shared" si="201"/>
        <v>0.58537296037296038</v>
      </c>
      <c r="AU369" s="106">
        <f t="shared" si="202"/>
        <v>1307.8589999999999</v>
      </c>
      <c r="AV369" s="107">
        <f t="shared" si="203"/>
        <v>0.54998275862068957</v>
      </c>
      <c r="AW369" s="108">
        <f t="shared" si="204"/>
        <v>1157.184</v>
      </c>
      <c r="AX369" s="107">
        <f t="shared" si="205"/>
        <v>0.41166275346851655</v>
      </c>
      <c r="AZ369" s="200">
        <f t="shared" si="206"/>
        <v>15429.12</v>
      </c>
    </row>
    <row r="370" spans="1:52" x14ac:dyDescent="0.25">
      <c r="A370" s="71" t="s">
        <v>41</v>
      </c>
      <c r="B370" s="10">
        <v>165980</v>
      </c>
      <c r="C370" s="10">
        <v>5533</v>
      </c>
      <c r="D370" s="56">
        <v>160</v>
      </c>
      <c r="E370" s="89">
        <v>4</v>
      </c>
      <c r="F370" s="163">
        <v>0.97</v>
      </c>
      <c r="G370" s="56">
        <v>187</v>
      </c>
      <c r="H370" s="56">
        <v>5</v>
      </c>
      <c r="I370" s="163">
        <v>0.97</v>
      </c>
      <c r="J370" s="56">
        <v>405</v>
      </c>
      <c r="K370" s="56">
        <v>25</v>
      </c>
      <c r="L370" s="163">
        <v>0.93</v>
      </c>
      <c r="M370" s="11">
        <v>165.42</v>
      </c>
      <c r="N370" s="59">
        <v>20</v>
      </c>
      <c r="O370" s="10">
        <v>55</v>
      </c>
      <c r="P370" s="44">
        <v>434</v>
      </c>
      <c r="Q370" s="46">
        <v>7.696315789473684</v>
      </c>
      <c r="R370" s="46">
        <v>7.5331578947368421</v>
      </c>
      <c r="S370" s="10">
        <v>1942</v>
      </c>
      <c r="T370" s="10">
        <v>1629</v>
      </c>
      <c r="U370" s="10">
        <v>40.799999999999997</v>
      </c>
      <c r="V370" s="21">
        <v>8.1999999999999993</v>
      </c>
      <c r="W370" s="163">
        <v>0.8</v>
      </c>
      <c r="X370" s="10">
        <v>9.5</v>
      </c>
      <c r="Y370" s="21">
        <v>1.67</v>
      </c>
      <c r="Z370" s="163">
        <v>0.81</v>
      </c>
      <c r="AA370" s="10">
        <v>76454</v>
      </c>
      <c r="AB370" s="11">
        <f t="shared" si="198"/>
        <v>0.46062176165803109</v>
      </c>
      <c r="AC370" s="10">
        <v>167</v>
      </c>
      <c r="AD370" s="10">
        <v>403</v>
      </c>
      <c r="AE370" s="10">
        <v>441</v>
      </c>
      <c r="AF370" s="10">
        <v>431</v>
      </c>
      <c r="AG370" s="10">
        <v>966</v>
      </c>
      <c r="AH370" s="10">
        <v>1220</v>
      </c>
      <c r="AI370" s="10">
        <v>352</v>
      </c>
      <c r="AJ370" s="10">
        <v>695</v>
      </c>
      <c r="AK370" s="10">
        <v>505</v>
      </c>
      <c r="AL370" s="10">
        <v>194</v>
      </c>
      <c r="AM370" s="10">
        <v>564</v>
      </c>
      <c r="AN370" s="10">
        <v>2264</v>
      </c>
      <c r="AO370" s="10">
        <v>1059</v>
      </c>
      <c r="AP370" s="10">
        <v>6667</v>
      </c>
      <c r="AQ370" s="10">
        <f t="shared" si="199"/>
        <v>15928</v>
      </c>
      <c r="AR370" s="28">
        <f t="shared" si="200"/>
        <v>9.5963369080612121E-2</v>
      </c>
      <c r="AT370" s="105">
        <f t="shared" si="201"/>
        <v>0.53739316239316237</v>
      </c>
      <c r="AU370" s="106">
        <f t="shared" si="202"/>
        <v>885.28</v>
      </c>
      <c r="AV370" s="107">
        <f t="shared" si="203"/>
        <v>0.37227922624053827</v>
      </c>
      <c r="AW370" s="108">
        <f t="shared" si="204"/>
        <v>1034.671</v>
      </c>
      <c r="AX370" s="107">
        <f t="shared" si="205"/>
        <v>0.36807933119886166</v>
      </c>
      <c r="AZ370" s="200">
        <f t="shared" si="206"/>
        <v>13795.613333333335</v>
      </c>
    </row>
    <row r="371" spans="1:52" x14ac:dyDescent="0.25">
      <c r="A371" s="71" t="s">
        <v>42</v>
      </c>
      <c r="B371" s="92">
        <v>158180</v>
      </c>
      <c r="C371" s="10">
        <v>5273</v>
      </c>
      <c r="D371" s="56">
        <v>164</v>
      </c>
      <c r="E371" s="89">
        <v>5</v>
      </c>
      <c r="F371" s="163">
        <v>0.96</v>
      </c>
      <c r="G371" s="56">
        <v>245</v>
      </c>
      <c r="H371" s="56">
        <v>7</v>
      </c>
      <c r="I371" s="163">
        <v>0.97</v>
      </c>
      <c r="J371" s="56">
        <v>463</v>
      </c>
      <c r="K371" s="56">
        <v>27</v>
      </c>
      <c r="L371" s="163">
        <v>0.92</v>
      </c>
      <c r="M371" s="11">
        <v>163.72</v>
      </c>
      <c r="N371" s="59">
        <v>19.2</v>
      </c>
      <c r="O371" s="10">
        <v>39</v>
      </c>
      <c r="P371" s="44">
        <v>233</v>
      </c>
      <c r="Q371" s="46">
        <v>7.6188235294117632</v>
      </c>
      <c r="R371" s="46">
        <v>7.500588235294118</v>
      </c>
      <c r="S371" s="10">
        <v>2094.0588235294117</v>
      </c>
      <c r="T371" s="10">
        <v>1868.4117647058824</v>
      </c>
      <c r="U371" s="10">
        <v>43.3</v>
      </c>
      <c r="V371" s="21">
        <v>5.9</v>
      </c>
      <c r="W371" s="163">
        <v>0.86</v>
      </c>
      <c r="X371" s="10">
        <v>10.4</v>
      </c>
      <c r="Y371" s="21">
        <v>1.54</v>
      </c>
      <c r="Z371" s="163">
        <v>0.83</v>
      </c>
      <c r="AA371" s="92">
        <v>84336</v>
      </c>
      <c r="AB371" s="11">
        <f t="shared" si="198"/>
        <v>0.53316474902010369</v>
      </c>
      <c r="AC371" s="10">
        <v>119</v>
      </c>
      <c r="AD371" s="10">
        <v>400</v>
      </c>
      <c r="AE371" s="10">
        <v>412</v>
      </c>
      <c r="AF371" s="10">
        <v>326</v>
      </c>
      <c r="AG371" s="10">
        <v>838</v>
      </c>
      <c r="AH371" s="10">
        <v>1155</v>
      </c>
      <c r="AI371" s="10">
        <v>272</v>
      </c>
      <c r="AJ371" s="10">
        <v>546</v>
      </c>
      <c r="AK371" s="10">
        <v>299</v>
      </c>
      <c r="AL371" s="10">
        <v>113</v>
      </c>
      <c r="AM371" s="10">
        <v>468</v>
      </c>
      <c r="AN371" s="10">
        <v>2040</v>
      </c>
      <c r="AO371" s="10">
        <v>833</v>
      </c>
      <c r="AP371" s="10">
        <v>5427</v>
      </c>
      <c r="AQ371" s="92">
        <f t="shared" si="199"/>
        <v>13248</v>
      </c>
      <c r="AR371" s="28">
        <f t="shared" si="200"/>
        <v>8.3752686812492094E-2</v>
      </c>
      <c r="AS371" t="s">
        <v>150</v>
      </c>
      <c r="AT371" s="105">
        <f t="shared" si="201"/>
        <v>0.51214063714063718</v>
      </c>
      <c r="AU371" s="106">
        <f t="shared" si="202"/>
        <v>864.77200000000005</v>
      </c>
      <c r="AV371" s="107">
        <f t="shared" si="203"/>
        <v>0.36365517241379314</v>
      </c>
      <c r="AW371" s="108">
        <f t="shared" si="204"/>
        <v>1291.885</v>
      </c>
      <c r="AX371" s="107">
        <f t="shared" si="205"/>
        <v>0.4595819992885094</v>
      </c>
      <c r="AZ371" s="200">
        <f t="shared" si="206"/>
        <v>17225.133333333335</v>
      </c>
    </row>
    <row r="372" spans="1:52" x14ac:dyDescent="0.25">
      <c r="A372" s="71" t="s">
        <v>43</v>
      </c>
      <c r="B372" s="10">
        <v>154967</v>
      </c>
      <c r="C372" s="10">
        <v>4999</v>
      </c>
      <c r="D372" s="86">
        <v>177</v>
      </c>
      <c r="E372" s="90">
        <v>5</v>
      </c>
      <c r="F372" s="163">
        <v>0.95</v>
      </c>
      <c r="G372" s="86">
        <v>229</v>
      </c>
      <c r="H372" s="86">
        <v>5</v>
      </c>
      <c r="I372" s="163">
        <v>0.97</v>
      </c>
      <c r="J372" s="86">
        <v>504</v>
      </c>
      <c r="K372" s="86">
        <v>23</v>
      </c>
      <c r="L372" s="163">
        <v>0.95</v>
      </c>
      <c r="M372" s="11">
        <v>193.15</v>
      </c>
      <c r="N372" s="59">
        <v>19.100000000000001</v>
      </c>
      <c r="O372" s="10">
        <v>59</v>
      </c>
      <c r="P372" s="44">
        <v>418.15</v>
      </c>
      <c r="Q372" s="46">
        <v>7.5073684210526324</v>
      </c>
      <c r="R372" s="46">
        <v>7.403157894736843</v>
      </c>
      <c r="S372" s="10">
        <v>1934.7894736842106</v>
      </c>
      <c r="T372" s="10">
        <v>1633.1052631578948</v>
      </c>
      <c r="U372" s="10">
        <v>49.7</v>
      </c>
      <c r="V372" s="21">
        <v>7.4</v>
      </c>
      <c r="W372" s="163">
        <v>0.85</v>
      </c>
      <c r="X372" s="10">
        <v>12.2</v>
      </c>
      <c r="Y372" s="21">
        <v>1.5</v>
      </c>
      <c r="Z372" s="163">
        <v>0.87</v>
      </c>
      <c r="AA372" s="10">
        <v>87707</v>
      </c>
      <c r="AB372" s="11">
        <f t="shared" si="198"/>
        <v>0.56597211019120197</v>
      </c>
      <c r="AC372" s="10">
        <v>105</v>
      </c>
      <c r="AD372" s="10">
        <v>387</v>
      </c>
      <c r="AE372" s="10">
        <v>396</v>
      </c>
      <c r="AF372" s="10">
        <v>308</v>
      </c>
      <c r="AG372" s="10">
        <v>827</v>
      </c>
      <c r="AH372" s="10">
        <v>855</v>
      </c>
      <c r="AI372" s="10">
        <v>258</v>
      </c>
      <c r="AJ372" s="10">
        <v>545</v>
      </c>
      <c r="AK372" s="10">
        <v>261</v>
      </c>
      <c r="AL372" s="10">
        <v>119</v>
      </c>
      <c r="AM372" s="10">
        <v>443</v>
      </c>
      <c r="AN372" s="10">
        <v>1811</v>
      </c>
      <c r="AO372" s="10">
        <v>809</v>
      </c>
      <c r="AP372" s="10">
        <v>4406</v>
      </c>
      <c r="AQ372" s="10">
        <f t="shared" si="199"/>
        <v>11530</v>
      </c>
      <c r="AR372" s="28">
        <f t="shared" si="200"/>
        <v>7.4402937399575389E-2</v>
      </c>
      <c r="AT372" s="105">
        <f t="shared" si="201"/>
        <v>0.48552836052836051</v>
      </c>
      <c r="AU372" s="106">
        <f t="shared" si="202"/>
        <v>884.82299999999998</v>
      </c>
      <c r="AV372" s="107">
        <f t="shared" si="203"/>
        <v>0.37208704793944491</v>
      </c>
      <c r="AW372" s="108">
        <f t="shared" si="204"/>
        <v>1144.771</v>
      </c>
      <c r="AX372" s="107">
        <f t="shared" si="205"/>
        <v>0.40724688722874419</v>
      </c>
      <c r="AZ372" s="200">
        <f t="shared" si="206"/>
        <v>15263.613333333335</v>
      </c>
    </row>
    <row r="373" spans="1:52" x14ac:dyDescent="0.25">
      <c r="A373" s="71" t="s">
        <v>44</v>
      </c>
      <c r="B373" s="67">
        <v>156063</v>
      </c>
      <c r="C373" s="67">
        <v>5202</v>
      </c>
      <c r="D373" s="56">
        <v>238</v>
      </c>
      <c r="E373" s="89">
        <v>5</v>
      </c>
      <c r="F373" s="163">
        <v>0.97</v>
      </c>
      <c r="G373" s="56">
        <v>210</v>
      </c>
      <c r="H373" s="56">
        <v>6</v>
      </c>
      <c r="I373" s="163">
        <v>0.97</v>
      </c>
      <c r="J373" s="56">
        <v>444</v>
      </c>
      <c r="K373" s="56">
        <v>20</v>
      </c>
      <c r="L373" s="163">
        <v>0.95</v>
      </c>
      <c r="M373" s="11">
        <v>184.12</v>
      </c>
      <c r="N373" s="59">
        <v>19.899999999999999</v>
      </c>
      <c r="O373" s="10">
        <v>44</v>
      </c>
      <c r="P373" s="44">
        <v>296</v>
      </c>
      <c r="Q373" s="46">
        <v>7.51</v>
      </c>
      <c r="R373" s="46">
        <v>7.31</v>
      </c>
      <c r="S373" s="10">
        <v>1840</v>
      </c>
      <c r="T373" s="10">
        <v>1601</v>
      </c>
      <c r="U373" s="10">
        <v>47.8</v>
      </c>
      <c r="V373" s="21">
        <v>4.9000000000000004</v>
      </c>
      <c r="W373" s="163">
        <v>0.89</v>
      </c>
      <c r="X373" s="10">
        <v>10.9</v>
      </c>
      <c r="Y373" s="21">
        <v>1.54</v>
      </c>
      <c r="Z373" s="163">
        <v>0.84</v>
      </c>
      <c r="AA373" s="10">
        <v>82851</v>
      </c>
      <c r="AB373" s="11">
        <f t="shared" si="198"/>
        <v>0.53088175928951764</v>
      </c>
      <c r="AC373" s="10">
        <v>267</v>
      </c>
      <c r="AD373" s="10">
        <v>490</v>
      </c>
      <c r="AE373" s="10">
        <v>536</v>
      </c>
      <c r="AF373" s="10">
        <v>432</v>
      </c>
      <c r="AG373" s="10">
        <v>1094</v>
      </c>
      <c r="AH373" s="10">
        <v>1102</v>
      </c>
      <c r="AI373" s="10">
        <v>372</v>
      </c>
      <c r="AJ373" s="10">
        <v>824</v>
      </c>
      <c r="AK373" s="10">
        <v>327</v>
      </c>
      <c r="AL373" s="10">
        <v>151</v>
      </c>
      <c r="AM373" s="10">
        <v>556</v>
      </c>
      <c r="AN373" s="10">
        <v>2107</v>
      </c>
      <c r="AO373" s="10">
        <v>1223</v>
      </c>
      <c r="AP373" s="10">
        <v>6259</v>
      </c>
      <c r="AQ373" s="10">
        <f t="shared" si="199"/>
        <v>15740</v>
      </c>
      <c r="AR373" s="28">
        <f t="shared" si="200"/>
        <v>0.10085670530490891</v>
      </c>
      <c r="AT373" s="105">
        <f t="shared" si="201"/>
        <v>0.50524475524475521</v>
      </c>
      <c r="AU373" s="106">
        <f t="shared" si="202"/>
        <v>1238.076</v>
      </c>
      <c r="AV373" s="107">
        <f t="shared" si="203"/>
        <v>0.52063751051303619</v>
      </c>
      <c r="AW373" s="108">
        <f t="shared" si="204"/>
        <v>1092.42</v>
      </c>
      <c r="AX373" s="107">
        <f t="shared" si="205"/>
        <v>0.38862326574172895</v>
      </c>
      <c r="AZ373" s="200">
        <f t="shared" si="206"/>
        <v>14565.600000000002</v>
      </c>
    </row>
    <row r="374" spans="1:52" x14ac:dyDescent="0.25">
      <c r="A374" s="71" t="s">
        <v>45</v>
      </c>
      <c r="B374" s="10">
        <v>153801</v>
      </c>
      <c r="C374" s="67">
        <v>4961</v>
      </c>
      <c r="D374" s="56">
        <v>241</v>
      </c>
      <c r="E374" s="89">
        <v>5</v>
      </c>
      <c r="F374" s="163">
        <v>0.97</v>
      </c>
      <c r="G374" s="56">
        <v>236</v>
      </c>
      <c r="H374" s="56">
        <v>6</v>
      </c>
      <c r="I374" s="163">
        <v>0.97</v>
      </c>
      <c r="J374" s="56">
        <v>577</v>
      </c>
      <c r="K374" s="56">
        <v>25</v>
      </c>
      <c r="L374" s="163">
        <v>0.95</v>
      </c>
      <c r="M374" s="11">
        <v>181.26</v>
      </c>
      <c r="N374" s="59">
        <v>18.600000000000001</v>
      </c>
      <c r="O374" s="10">
        <v>41</v>
      </c>
      <c r="P374" s="44">
        <v>270</v>
      </c>
      <c r="Q374" s="46">
        <v>7.69</v>
      </c>
      <c r="R374" s="46">
        <v>7.43</v>
      </c>
      <c r="S374" s="10">
        <v>1958</v>
      </c>
      <c r="T374" s="10">
        <v>1603</v>
      </c>
      <c r="U374" s="10">
        <v>49.5</v>
      </c>
      <c r="V374" s="21">
        <v>6.6</v>
      </c>
      <c r="W374" s="163">
        <v>0.86</v>
      </c>
      <c r="X374" s="10">
        <v>10.8</v>
      </c>
      <c r="Y374" s="21">
        <v>1.1499999999999999</v>
      </c>
      <c r="Z374" s="163">
        <v>0.88</v>
      </c>
      <c r="AA374" s="10">
        <v>80539</v>
      </c>
      <c r="AB374" s="11">
        <f t="shared" si="198"/>
        <v>0.52365719338625882</v>
      </c>
      <c r="AC374" s="10">
        <v>164</v>
      </c>
      <c r="AD374" s="10">
        <v>427</v>
      </c>
      <c r="AE374" s="10">
        <v>491</v>
      </c>
      <c r="AF374" s="10">
        <v>332</v>
      </c>
      <c r="AG374" s="10">
        <v>976</v>
      </c>
      <c r="AH374" s="10">
        <v>1113</v>
      </c>
      <c r="AI374" s="10">
        <v>352</v>
      </c>
      <c r="AJ374" s="10">
        <v>646</v>
      </c>
      <c r="AK374" s="10">
        <v>278</v>
      </c>
      <c r="AL374" s="10">
        <v>124</v>
      </c>
      <c r="AM374" s="10">
        <v>492</v>
      </c>
      <c r="AN374" s="10">
        <v>1677</v>
      </c>
      <c r="AO374" s="10">
        <v>1000</v>
      </c>
      <c r="AP374" s="10">
        <v>4861</v>
      </c>
      <c r="AQ374" s="10">
        <f t="shared" si="199"/>
        <v>12933</v>
      </c>
      <c r="AR374" s="28">
        <f t="shared" si="200"/>
        <v>8.4089180174381176E-2</v>
      </c>
      <c r="AT374" s="105">
        <f t="shared" si="201"/>
        <v>0.48183760683760685</v>
      </c>
      <c r="AU374" s="106">
        <f t="shared" si="202"/>
        <v>1195.6010000000001</v>
      </c>
      <c r="AV374" s="107">
        <f t="shared" si="203"/>
        <v>0.50277586206896552</v>
      </c>
      <c r="AW374" s="108">
        <f t="shared" si="204"/>
        <v>1170.796</v>
      </c>
      <c r="AX374" s="107">
        <f t="shared" si="205"/>
        <v>0.41650515830665247</v>
      </c>
      <c r="AZ374" s="200">
        <f t="shared" si="206"/>
        <v>15610.613333333335</v>
      </c>
    </row>
    <row r="375" spans="1:52" x14ac:dyDescent="0.25">
      <c r="A375" s="71" t="s">
        <v>46</v>
      </c>
      <c r="B375" s="10">
        <v>180610</v>
      </c>
      <c r="C375" s="67">
        <v>6020.333333333333</v>
      </c>
      <c r="D375" s="56">
        <v>190.81818181818181</v>
      </c>
      <c r="E375" s="89">
        <v>7</v>
      </c>
      <c r="F375" s="163">
        <v>0.94</v>
      </c>
      <c r="G375" s="56">
        <v>260.90909090909093</v>
      </c>
      <c r="H375" s="56">
        <v>5.583333333333333</v>
      </c>
      <c r="I375" s="163">
        <v>0.98</v>
      </c>
      <c r="J375" s="56">
        <v>527.72727272727275</v>
      </c>
      <c r="K375" s="56">
        <v>27.11666666666666</v>
      </c>
      <c r="L375" s="163">
        <v>0.94</v>
      </c>
      <c r="M375" s="11">
        <v>259</v>
      </c>
      <c r="N375" s="59">
        <v>18.100000000000001</v>
      </c>
      <c r="O375" s="10">
        <v>44</v>
      </c>
      <c r="P375" s="44">
        <v>266</v>
      </c>
      <c r="Q375" s="46">
        <v>7.665454545454546</v>
      </c>
      <c r="R375" s="46">
        <v>7.4958333333333345</v>
      </c>
      <c r="S375" s="10">
        <v>1869</v>
      </c>
      <c r="T375" s="10">
        <v>1566.1666666666667</v>
      </c>
      <c r="U375" s="10">
        <v>80.745454545454535</v>
      </c>
      <c r="V375" s="21">
        <v>5.9816666666666656</v>
      </c>
      <c r="W375" s="163">
        <v>0.88</v>
      </c>
      <c r="X375" s="10">
        <v>10.406363636363634</v>
      </c>
      <c r="Y375" s="21">
        <v>1.3116666666666668</v>
      </c>
      <c r="Z375" s="163">
        <v>0.85236363636360002</v>
      </c>
      <c r="AA375" s="10">
        <v>76466</v>
      </c>
      <c r="AB375" s="11">
        <f t="shared" si="198"/>
        <v>0.42337633575106581</v>
      </c>
      <c r="AC375" s="10">
        <v>303</v>
      </c>
      <c r="AD375" s="10">
        <v>528</v>
      </c>
      <c r="AE375" s="10">
        <v>499</v>
      </c>
      <c r="AF375" s="10">
        <v>365</v>
      </c>
      <c r="AG375" s="10">
        <v>1048</v>
      </c>
      <c r="AH375" s="10">
        <v>1491</v>
      </c>
      <c r="AI375" s="10">
        <v>434</v>
      </c>
      <c r="AJ375" s="10">
        <v>499</v>
      </c>
      <c r="AK375" s="10">
        <v>365</v>
      </c>
      <c r="AL375" s="10">
        <v>174</v>
      </c>
      <c r="AM375" s="10">
        <v>728</v>
      </c>
      <c r="AN375" s="10">
        <v>2059</v>
      </c>
      <c r="AO375" s="10">
        <v>1138</v>
      </c>
      <c r="AP375" s="10">
        <v>6289</v>
      </c>
      <c r="AQ375" s="10">
        <f t="shared" si="199"/>
        <v>15920</v>
      </c>
      <c r="AR375" s="28">
        <f t="shared" si="200"/>
        <v>8.8145728364985326E-2</v>
      </c>
      <c r="AT375" s="105">
        <f t="shared" si="201"/>
        <v>0.58472545972545975</v>
      </c>
      <c r="AU375" s="106">
        <f t="shared" si="202"/>
        <v>1148.7890606060605</v>
      </c>
      <c r="AV375" s="107">
        <f t="shared" si="203"/>
        <v>0.48309043759716591</v>
      </c>
      <c r="AW375" s="108">
        <f t="shared" si="204"/>
        <v>1570.759696969697</v>
      </c>
      <c r="AX375" s="107">
        <f t="shared" si="205"/>
        <v>0.55879035822472323</v>
      </c>
      <c r="AZ375" s="200">
        <f t="shared" si="206"/>
        <v>20943.462626262626</v>
      </c>
    </row>
    <row r="376" spans="1:52" ht="13" thickBot="1" x14ac:dyDescent="0.3">
      <c r="A376" s="72" t="s">
        <v>47</v>
      </c>
      <c r="B376" s="65">
        <v>159605</v>
      </c>
      <c r="C376" s="65">
        <v>5148.5483870967746</v>
      </c>
      <c r="D376" s="64">
        <v>190.5</v>
      </c>
      <c r="E376" s="91">
        <v>11.076923076923077</v>
      </c>
      <c r="F376" s="163">
        <v>0.93</v>
      </c>
      <c r="G376" s="64">
        <v>282.5</v>
      </c>
      <c r="H376" s="64">
        <v>6.75</v>
      </c>
      <c r="I376" s="163">
        <v>0.96</v>
      </c>
      <c r="J376" s="64">
        <v>516.83333333333337</v>
      </c>
      <c r="K376" s="64">
        <v>31.263636363636362</v>
      </c>
      <c r="L376" s="163">
        <v>0.93</v>
      </c>
      <c r="M376" s="60">
        <v>214</v>
      </c>
      <c r="N376" s="61">
        <v>18.2</v>
      </c>
      <c r="O376" s="10">
        <v>54</v>
      </c>
      <c r="P376" s="45">
        <v>342</v>
      </c>
      <c r="Q376" s="83">
        <v>7.61625</v>
      </c>
      <c r="R376" s="83">
        <v>7.5622222222222222</v>
      </c>
      <c r="S376" s="87">
        <v>1907.4166666666667</v>
      </c>
      <c r="T376" s="87">
        <v>1512.6923076923076</v>
      </c>
      <c r="U376" s="10">
        <v>52.900000000000013</v>
      </c>
      <c r="V376" s="21">
        <v>6.2537500000000001</v>
      </c>
      <c r="W376" s="163">
        <v>0.86</v>
      </c>
      <c r="X376" s="10">
        <v>10.149999999999999</v>
      </c>
      <c r="Y376" s="21">
        <v>1.4888888888888889</v>
      </c>
      <c r="Z376" s="163">
        <v>0.84141666666670001</v>
      </c>
      <c r="AA376" s="65">
        <v>95998</v>
      </c>
      <c r="AB376" s="11">
        <f t="shared" si="198"/>
        <v>0.60147238495034616</v>
      </c>
      <c r="AC376" s="10">
        <v>144</v>
      </c>
      <c r="AD376" s="10">
        <v>451</v>
      </c>
      <c r="AE376" s="10">
        <v>461</v>
      </c>
      <c r="AF376" s="10">
        <v>354</v>
      </c>
      <c r="AG376" s="10">
        <v>998</v>
      </c>
      <c r="AH376" s="10">
        <v>1027</v>
      </c>
      <c r="AI376" s="10">
        <v>363</v>
      </c>
      <c r="AJ376" s="10">
        <v>461</v>
      </c>
      <c r="AK376" s="10">
        <v>354</v>
      </c>
      <c r="AL376" s="10">
        <v>121</v>
      </c>
      <c r="AM376" s="10">
        <v>671</v>
      </c>
      <c r="AN376" s="10">
        <v>1862</v>
      </c>
      <c r="AO376" s="10">
        <v>957</v>
      </c>
      <c r="AP376" s="10">
        <v>5616</v>
      </c>
      <c r="AQ376" s="10">
        <f t="shared" si="199"/>
        <v>13840</v>
      </c>
      <c r="AR376" s="28">
        <f t="shared" si="200"/>
        <v>8.6714075373578517E-2</v>
      </c>
      <c r="AT376" s="105">
        <f t="shared" si="201"/>
        <v>0.50005326215003643</v>
      </c>
      <c r="AU376" s="106">
        <f t="shared" si="202"/>
        <v>980.7984677419355</v>
      </c>
      <c r="AV376" s="107">
        <f t="shared" si="203"/>
        <v>0.41244679047179794</v>
      </c>
      <c r="AW376" s="108">
        <f t="shared" si="204"/>
        <v>1454.4649193548387</v>
      </c>
      <c r="AX376" s="107">
        <f t="shared" si="205"/>
        <v>0.51741903925821364</v>
      </c>
      <c r="AZ376" s="200">
        <f t="shared" si="206"/>
        <v>19392.865591397851</v>
      </c>
    </row>
    <row r="377" spans="1:52" ht="13" thickTop="1" x14ac:dyDescent="0.25">
      <c r="A377" s="141" t="s">
        <v>151</v>
      </c>
      <c r="B377" s="142">
        <f>SUM(B365:B376)</f>
        <v>2003835</v>
      </c>
      <c r="C377" s="142"/>
      <c r="D377" s="135"/>
      <c r="E377" s="135"/>
      <c r="F377" s="161"/>
      <c r="G377" s="135"/>
      <c r="H377" s="135"/>
      <c r="I377" s="161"/>
      <c r="J377" s="135"/>
      <c r="K377" s="135"/>
      <c r="L377" s="161"/>
      <c r="M377" s="74">
        <f>SUM(M365:M376)</f>
        <v>2608.13</v>
      </c>
      <c r="N377" s="75"/>
      <c r="O377" s="74">
        <f>SUM(O365:O376)</f>
        <v>582</v>
      </c>
      <c r="P377" s="74">
        <f>SUM(P365:P376)</f>
        <v>4092.15</v>
      </c>
      <c r="Q377" s="76"/>
      <c r="R377" s="76"/>
      <c r="S377" s="77"/>
      <c r="T377" s="77"/>
      <c r="U377" s="75"/>
      <c r="V377" s="79"/>
      <c r="W377" s="161"/>
      <c r="X377" s="75"/>
      <c r="Y377" s="79"/>
      <c r="Z377" s="161"/>
      <c r="AA377" s="74">
        <f>SUM(AA365:AA376)</f>
        <v>1018304</v>
      </c>
      <c r="AB377" s="75"/>
      <c r="AC377" s="142">
        <f t="shared" ref="AC377:AR377" si="207">SUM(AC365:AC376)</f>
        <v>2147</v>
      </c>
      <c r="AD377" s="142">
        <f t="shared" si="207"/>
        <v>5467</v>
      </c>
      <c r="AE377" s="142">
        <f t="shared" si="207"/>
        <v>5677</v>
      </c>
      <c r="AF377" s="142">
        <f t="shared" si="207"/>
        <v>4827</v>
      </c>
      <c r="AG377" s="142">
        <f t="shared" si="207"/>
        <v>12364</v>
      </c>
      <c r="AH377" s="142">
        <f t="shared" si="207"/>
        <v>15098</v>
      </c>
      <c r="AI377" s="142">
        <f t="shared" si="207"/>
        <v>4260</v>
      </c>
      <c r="AJ377" s="142">
        <f t="shared" si="207"/>
        <v>7667</v>
      </c>
      <c r="AK377" s="142">
        <f t="shared" si="207"/>
        <v>4343</v>
      </c>
      <c r="AL377" s="142">
        <f t="shared" si="207"/>
        <v>2131</v>
      </c>
      <c r="AM377" s="142">
        <f t="shared" si="207"/>
        <v>6915</v>
      </c>
      <c r="AN377" s="142">
        <f t="shared" si="207"/>
        <v>25038</v>
      </c>
      <c r="AO377" s="142">
        <f t="shared" si="207"/>
        <v>12164</v>
      </c>
      <c r="AP377" s="142">
        <f t="shared" si="207"/>
        <v>67124</v>
      </c>
      <c r="AQ377" s="142">
        <f t="shared" si="207"/>
        <v>175222</v>
      </c>
      <c r="AR377" s="75">
        <f t="shared" si="207"/>
        <v>1.0488009245185561</v>
      </c>
      <c r="AT377" s="109"/>
      <c r="AU377" s="110"/>
      <c r="AV377" s="111"/>
      <c r="AW377" s="112"/>
      <c r="AX377" s="111"/>
      <c r="AZ377" s="201"/>
    </row>
    <row r="378" spans="1:52" ht="13" thickBot="1" x14ac:dyDescent="0.3">
      <c r="A378" s="14" t="s">
        <v>152</v>
      </c>
      <c r="B378" s="15">
        <f t="shared" ref="B378:Z378" si="208">AVERAGE(B365:B376)</f>
        <v>166986.25</v>
      </c>
      <c r="C378" s="15">
        <f t="shared" si="208"/>
        <v>5488.4068100358427</v>
      </c>
      <c r="D378" s="140">
        <f t="shared" si="208"/>
        <v>208.3598484848485</v>
      </c>
      <c r="E378" s="140">
        <f t="shared" si="208"/>
        <v>5.5064102564102564</v>
      </c>
      <c r="F378" s="162">
        <f>AVERAGE(F365:F376)</f>
        <v>0.96249999999999991</v>
      </c>
      <c r="G378" s="140">
        <f>AVERAGE(G365:G376)</f>
        <v>225.11742424242425</v>
      </c>
      <c r="H378" s="140">
        <f>AVERAGE(H365:H376)</f>
        <v>5.6111111111111116</v>
      </c>
      <c r="I378" s="162">
        <f>AVERAGE(I365:I376)</f>
        <v>0.97166666666666668</v>
      </c>
      <c r="J378" s="140">
        <f t="shared" si="208"/>
        <v>516.29671717171721</v>
      </c>
      <c r="K378" s="140">
        <f t="shared" si="208"/>
        <v>25.198358585858585</v>
      </c>
      <c r="L378" s="162">
        <f>AVERAGE(L365:L376)</f>
        <v>0.94249999999999978</v>
      </c>
      <c r="M378" s="15">
        <f t="shared" si="208"/>
        <v>217.34416666666667</v>
      </c>
      <c r="N378" s="140">
        <f t="shared" si="208"/>
        <v>18.624999999999996</v>
      </c>
      <c r="O378" s="15">
        <f t="shared" si="208"/>
        <v>48.5</v>
      </c>
      <c r="P378" s="15">
        <f t="shared" si="208"/>
        <v>341.01249999999999</v>
      </c>
      <c r="Q378" s="143">
        <f t="shared" si="208"/>
        <v>7.68861681898969</v>
      </c>
      <c r="R378" s="143">
        <f t="shared" si="208"/>
        <v>7.4588738492473006</v>
      </c>
      <c r="S378" s="144">
        <f t="shared" si="208"/>
        <v>1889.6117784248202</v>
      </c>
      <c r="T378" s="144">
        <f t="shared" si="208"/>
        <v>1573.8808433224842</v>
      </c>
      <c r="U378" s="140">
        <f t="shared" si="208"/>
        <v>49.953787878787871</v>
      </c>
      <c r="V378" s="145">
        <f t="shared" si="208"/>
        <v>6.0529513888888884</v>
      </c>
      <c r="W378" s="197">
        <f t="shared" si="208"/>
        <v>0.86333333333333329</v>
      </c>
      <c r="X378" s="140">
        <f t="shared" si="208"/>
        <v>10.763030303030304</v>
      </c>
      <c r="Y378" s="145">
        <f t="shared" si="208"/>
        <v>1.4250462962962962</v>
      </c>
      <c r="Z378" s="197">
        <f t="shared" si="208"/>
        <v>0.85114835858585824</v>
      </c>
      <c r="AA378" s="15">
        <f>AVERAGE(AA365:AA376)</f>
        <v>84858.666666666672</v>
      </c>
      <c r="AB378" s="143">
        <f>AVERAGE(AB365:AB376)</f>
        <v>0.51278805957990714</v>
      </c>
      <c r="AC378" s="15">
        <f t="shared" ref="AC378:AR378" si="209">AVERAGE(AC365:AC376)</f>
        <v>178.91666666666666</v>
      </c>
      <c r="AD378" s="15">
        <f t="shared" si="209"/>
        <v>455.58333333333331</v>
      </c>
      <c r="AE378" s="15">
        <f t="shared" si="209"/>
        <v>473.08333333333331</v>
      </c>
      <c r="AF378" s="15">
        <f t="shared" si="209"/>
        <v>402.25</v>
      </c>
      <c r="AG378" s="15">
        <f t="shared" si="209"/>
        <v>1030.3333333333333</v>
      </c>
      <c r="AH378" s="15">
        <f t="shared" si="209"/>
        <v>1258.1666666666667</v>
      </c>
      <c r="AI378" s="15">
        <f t="shared" si="209"/>
        <v>355</v>
      </c>
      <c r="AJ378" s="15">
        <f t="shared" si="209"/>
        <v>638.91666666666663</v>
      </c>
      <c r="AK378" s="15">
        <f t="shared" si="209"/>
        <v>361.91666666666669</v>
      </c>
      <c r="AL378" s="15">
        <f t="shared" si="209"/>
        <v>177.58333333333334</v>
      </c>
      <c r="AM378" s="15">
        <f t="shared" si="209"/>
        <v>576.25</v>
      </c>
      <c r="AN378" s="15">
        <f t="shared" si="209"/>
        <v>2086.5</v>
      </c>
      <c r="AO378" s="15">
        <f t="shared" si="209"/>
        <v>1013.6666666666666</v>
      </c>
      <c r="AP378" s="15">
        <f t="shared" si="209"/>
        <v>5593.666666666667</v>
      </c>
      <c r="AQ378" s="15">
        <f t="shared" si="209"/>
        <v>14601.833333333334</v>
      </c>
      <c r="AR378" s="143">
        <f t="shared" si="209"/>
        <v>8.7400077043213009E-2</v>
      </c>
      <c r="AT378" s="146">
        <f t="shared" ref="AT378" si="210">C378/$E$1</f>
        <v>0.53306204448677574</v>
      </c>
      <c r="AU378" s="147">
        <f t="shared" ref="AU378" si="211">(C378*D378)/1000</f>
        <v>1143.5636113622788</v>
      </c>
      <c r="AV378" s="148">
        <f t="shared" si="203"/>
        <v>0.48089302412206847</v>
      </c>
      <c r="AW378" s="149">
        <f t="shared" ref="AW378" si="212">(C378*G378)/1000</f>
        <v>1235.5360042698489</v>
      </c>
      <c r="AX378" s="148">
        <f t="shared" si="205"/>
        <v>0.43953610966554568</v>
      </c>
      <c r="AZ378" s="202">
        <f>AVERAGE(AZ365:AZ376)</f>
        <v>16382.788462582821</v>
      </c>
    </row>
    <row r="379" spans="1:52" ht="13" thickTop="1" x14ac:dyDescent="0.25"/>
    <row r="380" spans="1:52" ht="13" thickBot="1" x14ac:dyDescent="0.3"/>
    <row r="381" spans="1:52" ht="13" thickTop="1" x14ac:dyDescent="0.25">
      <c r="A381" s="2" t="s">
        <v>7</v>
      </c>
      <c r="B381" s="3" t="s">
        <v>8</v>
      </c>
      <c r="C381" s="3" t="s">
        <v>60</v>
      </c>
      <c r="D381" s="3" t="s">
        <v>153</v>
      </c>
      <c r="E381" s="3" t="s">
        <v>154</v>
      </c>
      <c r="F381" s="156" t="s">
        <v>2</v>
      </c>
      <c r="G381" s="3" t="s">
        <v>155</v>
      </c>
      <c r="H381" s="3" t="s">
        <v>156</v>
      </c>
      <c r="I381" s="156" t="s">
        <v>14</v>
      </c>
      <c r="J381" s="3" t="s">
        <v>157</v>
      </c>
      <c r="K381" s="3" t="s">
        <v>158</v>
      </c>
      <c r="L381" s="156" t="s">
        <v>17</v>
      </c>
      <c r="M381" s="3" t="s">
        <v>18</v>
      </c>
      <c r="N381" s="4" t="s">
        <v>19</v>
      </c>
      <c r="O381" s="204" t="s">
        <v>20</v>
      </c>
      <c r="P381" s="206"/>
      <c r="Q381" s="3" t="s">
        <v>159</v>
      </c>
      <c r="R381" s="3" t="s">
        <v>160</v>
      </c>
      <c r="S381" s="3" t="s">
        <v>161</v>
      </c>
      <c r="T381" s="3" t="s">
        <v>162</v>
      </c>
      <c r="U381" s="3" t="s">
        <v>163</v>
      </c>
      <c r="V381" s="3" t="s">
        <v>164</v>
      </c>
      <c r="W381" s="156" t="s">
        <v>86</v>
      </c>
      <c r="X381" s="3" t="s">
        <v>165</v>
      </c>
      <c r="Y381" s="3" t="s">
        <v>166</v>
      </c>
      <c r="Z381" s="156" t="s">
        <v>89</v>
      </c>
      <c r="AA381" s="4" t="s">
        <v>136</v>
      </c>
      <c r="AB381" s="4" t="s">
        <v>22</v>
      </c>
      <c r="AC381" s="3" t="s">
        <v>90</v>
      </c>
      <c r="AD381" s="3" t="s">
        <v>91</v>
      </c>
      <c r="AE381" s="3" t="s">
        <v>92</v>
      </c>
      <c r="AF381" s="3" t="s">
        <v>93</v>
      </c>
      <c r="AG381" s="3" t="s">
        <v>94</v>
      </c>
      <c r="AH381" s="3" t="s">
        <v>95</v>
      </c>
      <c r="AI381" s="3" t="s">
        <v>96</v>
      </c>
      <c r="AJ381" s="3" t="s">
        <v>97</v>
      </c>
      <c r="AK381" s="3" t="s">
        <v>98</v>
      </c>
      <c r="AL381" s="3" t="s">
        <v>99</v>
      </c>
      <c r="AM381" s="3" t="s">
        <v>100</v>
      </c>
      <c r="AN381" s="3" t="s">
        <v>120</v>
      </c>
      <c r="AO381" s="3" t="s">
        <v>101</v>
      </c>
      <c r="AP381" s="3" t="s">
        <v>102</v>
      </c>
      <c r="AQ381" s="3" t="s">
        <v>137</v>
      </c>
      <c r="AR381" s="4" t="s">
        <v>138</v>
      </c>
      <c r="AS381" s="4" t="s">
        <v>167</v>
      </c>
      <c r="AT381" s="130" t="s">
        <v>107</v>
      </c>
      <c r="AU381" s="131" t="s">
        <v>108</v>
      </c>
      <c r="AV381" s="132" t="s">
        <v>109</v>
      </c>
      <c r="AW381" s="133" t="s">
        <v>107</v>
      </c>
      <c r="AX381" s="132" t="s">
        <v>107</v>
      </c>
      <c r="AZ381" s="130" t="s">
        <v>23</v>
      </c>
    </row>
    <row r="382" spans="1:52" ht="14" thickBot="1" x14ac:dyDescent="0.3">
      <c r="A382" s="5" t="s">
        <v>168</v>
      </c>
      <c r="B382" s="6" t="s">
        <v>25</v>
      </c>
      <c r="C382" s="7" t="s">
        <v>26</v>
      </c>
      <c r="D382" s="5" t="s">
        <v>27</v>
      </c>
      <c r="E382" s="5" t="s">
        <v>27</v>
      </c>
      <c r="F382" s="157" t="s">
        <v>28</v>
      </c>
      <c r="G382" s="5" t="s">
        <v>27</v>
      </c>
      <c r="H382" s="5" t="s">
        <v>27</v>
      </c>
      <c r="I382" s="157" t="s">
        <v>28</v>
      </c>
      <c r="J382" s="5" t="s">
        <v>27</v>
      </c>
      <c r="K382" s="5" t="s">
        <v>27</v>
      </c>
      <c r="L382" s="157" t="s">
        <v>28</v>
      </c>
      <c r="M382" s="6" t="s">
        <v>29</v>
      </c>
      <c r="N382" s="8" t="s">
        <v>30</v>
      </c>
      <c r="O382" s="6" t="s">
        <v>62</v>
      </c>
      <c r="P382" s="6" t="s">
        <v>52</v>
      </c>
      <c r="Q382" s="5"/>
      <c r="R382" s="5"/>
      <c r="S382" s="5"/>
      <c r="T382" s="5"/>
      <c r="U382" s="5"/>
      <c r="V382" s="5"/>
      <c r="W382" s="157" t="s">
        <v>28</v>
      </c>
      <c r="X382" s="5"/>
      <c r="Y382" s="5"/>
      <c r="Z382" s="157" t="s">
        <v>28</v>
      </c>
      <c r="AA382" s="8" t="s">
        <v>33</v>
      </c>
      <c r="AB382" s="7" t="s">
        <v>34</v>
      </c>
      <c r="AC382" s="8" t="s">
        <v>33</v>
      </c>
      <c r="AD382" s="8" t="s">
        <v>33</v>
      </c>
      <c r="AE382" s="8" t="s">
        <v>33</v>
      </c>
      <c r="AF382" s="8" t="s">
        <v>33</v>
      </c>
      <c r="AG382" s="8" t="s">
        <v>33</v>
      </c>
      <c r="AH382" s="8" t="s">
        <v>33</v>
      </c>
      <c r="AI382" s="8" t="s">
        <v>33</v>
      </c>
      <c r="AJ382" s="8" t="s">
        <v>33</v>
      </c>
      <c r="AK382" s="8" t="s">
        <v>33</v>
      </c>
      <c r="AL382" s="8" t="s">
        <v>33</v>
      </c>
      <c r="AM382" s="8" t="s">
        <v>33</v>
      </c>
      <c r="AN382" s="8" t="s">
        <v>33</v>
      </c>
      <c r="AO382" s="8" t="s">
        <v>33</v>
      </c>
      <c r="AP382" s="8" t="s">
        <v>33</v>
      </c>
      <c r="AQ382" s="8" t="s">
        <v>33</v>
      </c>
      <c r="AR382" s="7" t="s">
        <v>34</v>
      </c>
      <c r="AS382" s="7" t="s">
        <v>33</v>
      </c>
      <c r="AT382" s="101" t="s">
        <v>8</v>
      </c>
      <c r="AU382" s="102" t="s">
        <v>111</v>
      </c>
      <c r="AV382" s="103" t="s">
        <v>112</v>
      </c>
      <c r="AW382" s="104" t="s">
        <v>113</v>
      </c>
      <c r="AX382" s="103" t="s">
        <v>114</v>
      </c>
      <c r="AZ382" s="199" t="s">
        <v>35</v>
      </c>
    </row>
    <row r="383" spans="1:52" ht="13" thickTop="1" x14ac:dyDescent="0.25">
      <c r="A383" s="70" t="s">
        <v>36</v>
      </c>
      <c r="B383" s="62">
        <v>169813</v>
      </c>
      <c r="C383" s="62">
        <v>5478</v>
      </c>
      <c r="D383" s="94">
        <v>341</v>
      </c>
      <c r="E383" s="94">
        <v>6</v>
      </c>
      <c r="F383" s="163">
        <v>0.98</v>
      </c>
      <c r="G383" s="94">
        <v>294</v>
      </c>
      <c r="H383" s="94">
        <v>6</v>
      </c>
      <c r="I383" s="163">
        <v>0.98</v>
      </c>
      <c r="J383" s="94">
        <v>731</v>
      </c>
      <c r="K383" s="94">
        <v>35</v>
      </c>
      <c r="L383" s="163">
        <v>0.95</v>
      </c>
      <c r="M383" s="54">
        <v>166.96</v>
      </c>
      <c r="N383" s="55">
        <v>17.8</v>
      </c>
      <c r="O383" s="10">
        <v>47</v>
      </c>
      <c r="P383" s="43">
        <v>335</v>
      </c>
      <c r="Q383" s="93">
        <v>7.6</v>
      </c>
      <c r="R383" s="66">
        <v>7.38</v>
      </c>
      <c r="S383" s="10">
        <v>1878</v>
      </c>
      <c r="T383" s="10">
        <v>1507</v>
      </c>
      <c r="U383" s="46">
        <v>48.7</v>
      </c>
      <c r="V383" s="46">
        <v>5.5</v>
      </c>
      <c r="W383" s="163">
        <v>0.89</v>
      </c>
      <c r="X383" s="46">
        <v>11.5</v>
      </c>
      <c r="Y383" s="46">
        <v>1.75</v>
      </c>
      <c r="Z383" s="163">
        <v>0.83</v>
      </c>
      <c r="AA383" s="62">
        <v>88441</v>
      </c>
      <c r="AB383" s="11">
        <f t="shared" ref="AB383:AB394" si="213">AA383/B383</f>
        <v>0.52081407194973295</v>
      </c>
      <c r="AC383" s="10">
        <v>147</v>
      </c>
      <c r="AD383" s="10">
        <v>551</v>
      </c>
      <c r="AE383" s="10">
        <v>543</v>
      </c>
      <c r="AF383" s="10">
        <v>397</v>
      </c>
      <c r="AG383" s="10">
        <v>1131</v>
      </c>
      <c r="AH383" s="10">
        <v>1438</v>
      </c>
      <c r="AI383" s="10">
        <v>403</v>
      </c>
      <c r="AJ383" s="10">
        <v>625</v>
      </c>
      <c r="AK383" s="10">
        <v>322</v>
      </c>
      <c r="AL383" s="10">
        <v>143</v>
      </c>
      <c r="AM383" s="10">
        <v>669</v>
      </c>
      <c r="AN383" s="10">
        <v>2379</v>
      </c>
      <c r="AO383" s="10">
        <v>1026</v>
      </c>
      <c r="AP383" s="10">
        <v>6455</v>
      </c>
      <c r="AQ383" s="10">
        <f t="shared" ref="AQ383:AQ389" si="214">SUM(AC383:AP383)</f>
        <v>16229</v>
      </c>
      <c r="AR383" s="98">
        <f t="shared" ref="AR383:AR394" si="215">AQ383/B383</f>
        <v>9.5569832698321089E-2</v>
      </c>
      <c r="AS383" s="99" t="s">
        <v>169</v>
      </c>
      <c r="AT383" s="105">
        <f>C383/$E$1</f>
        <v>0.53205128205128205</v>
      </c>
      <c r="AU383" s="106">
        <f>(C383*D383)/1000</f>
        <v>1867.998</v>
      </c>
      <c r="AV383" s="107">
        <f>(AU383)/$G$2</f>
        <v>0.78553322119428093</v>
      </c>
      <c r="AW383" s="108">
        <f>(C383*G383)/1000</f>
        <v>1610.5319999999999</v>
      </c>
      <c r="AX383" s="107">
        <f>(AW383)/$I$2</f>
        <v>0.5729391675560298</v>
      </c>
      <c r="AZ383" s="200">
        <f>(0.8*C383*G383)/60</f>
        <v>21473.760000000002</v>
      </c>
    </row>
    <row r="384" spans="1:52" x14ac:dyDescent="0.25">
      <c r="A384" s="71" t="s">
        <v>37</v>
      </c>
      <c r="B384" s="10">
        <v>148960</v>
      </c>
      <c r="C384" s="10">
        <v>5320</v>
      </c>
      <c r="D384" s="86">
        <v>237</v>
      </c>
      <c r="E384" s="86">
        <v>8</v>
      </c>
      <c r="F384" s="163">
        <v>0.96</v>
      </c>
      <c r="G384" s="86">
        <v>301</v>
      </c>
      <c r="H384" s="86">
        <v>6</v>
      </c>
      <c r="I384" s="163">
        <v>0.98</v>
      </c>
      <c r="J384" s="86">
        <v>557</v>
      </c>
      <c r="K384" s="86">
        <v>29</v>
      </c>
      <c r="L384" s="163">
        <v>0.94</v>
      </c>
      <c r="M384" s="95" t="s">
        <v>170</v>
      </c>
      <c r="N384" s="59">
        <v>17.3</v>
      </c>
      <c r="O384" s="10">
        <v>49</v>
      </c>
      <c r="P384" s="44">
        <v>326</v>
      </c>
      <c r="Q384" s="46">
        <v>7.6</v>
      </c>
      <c r="R384" s="46">
        <v>7.5</v>
      </c>
      <c r="S384" s="10">
        <v>1749</v>
      </c>
      <c r="T384" s="10">
        <v>1502</v>
      </c>
      <c r="U384" s="46">
        <v>51.1</v>
      </c>
      <c r="V384" s="46">
        <v>2.7</v>
      </c>
      <c r="W384" s="163">
        <v>0.94</v>
      </c>
      <c r="X384" s="46">
        <v>13.5</v>
      </c>
      <c r="Y384" s="46">
        <v>1.77</v>
      </c>
      <c r="Z384" s="163">
        <v>0.87</v>
      </c>
      <c r="AA384" s="10">
        <v>85933</v>
      </c>
      <c r="AB384" s="11">
        <f t="shared" si="213"/>
        <v>0.57688641245972072</v>
      </c>
      <c r="AC384" s="10">
        <v>120</v>
      </c>
      <c r="AD384" s="10">
        <v>542</v>
      </c>
      <c r="AE384" s="10">
        <v>528</v>
      </c>
      <c r="AF384" s="10">
        <v>449</v>
      </c>
      <c r="AG384" s="10">
        <v>1114</v>
      </c>
      <c r="AH384" s="10">
        <v>1001</v>
      </c>
      <c r="AI384" s="10">
        <v>338</v>
      </c>
      <c r="AJ384" s="10">
        <v>617</v>
      </c>
      <c r="AK384" s="10">
        <v>285</v>
      </c>
      <c r="AL384" s="10">
        <v>124</v>
      </c>
      <c r="AM384" s="10">
        <v>536</v>
      </c>
      <c r="AN384" s="10">
        <v>1918</v>
      </c>
      <c r="AO384" s="10">
        <v>703</v>
      </c>
      <c r="AP384" s="10">
        <v>6141</v>
      </c>
      <c r="AQ384" s="10">
        <f t="shared" si="214"/>
        <v>14416</v>
      </c>
      <c r="AR384" s="98">
        <f t="shared" si="215"/>
        <v>9.677765843179377E-2</v>
      </c>
      <c r="AS384" s="100" t="s">
        <v>169</v>
      </c>
      <c r="AT384" s="105">
        <f t="shared" ref="AT384:AT396" si="216">C384/$E$1</f>
        <v>0.51670551670551668</v>
      </c>
      <c r="AU384" s="106">
        <f t="shared" ref="AU384:AU396" si="217">(C384*D384)/1000</f>
        <v>1260.8399999999999</v>
      </c>
      <c r="AV384" s="107">
        <f t="shared" ref="AV384:AV396" si="218">(AU384)/$G$2</f>
        <v>0.5302102607232968</v>
      </c>
      <c r="AW384" s="108">
        <f t="shared" ref="AW384:AW396" si="219">(C384*G384)/1000</f>
        <v>1601.32</v>
      </c>
      <c r="AX384" s="107">
        <f t="shared" ref="AX384:AX396" si="220">(AW384)/$I$2</f>
        <v>0.56966204197794379</v>
      </c>
      <c r="AZ384" s="200">
        <f t="shared" ref="AZ384:AZ394" si="221">(0.8*C384*G384)/60</f>
        <v>21350.933333333334</v>
      </c>
    </row>
    <row r="385" spans="1:52" x14ac:dyDescent="0.25">
      <c r="A385" s="71" t="s">
        <v>38</v>
      </c>
      <c r="B385" s="10">
        <v>164920</v>
      </c>
      <c r="C385" s="10">
        <v>5320</v>
      </c>
      <c r="D385" s="86">
        <v>163</v>
      </c>
      <c r="E385" s="86">
        <v>6</v>
      </c>
      <c r="F385" s="163">
        <v>0.96</v>
      </c>
      <c r="G385" s="86">
        <v>248</v>
      </c>
      <c r="H385" s="86">
        <v>6</v>
      </c>
      <c r="I385" s="163">
        <v>0.98</v>
      </c>
      <c r="J385" s="86">
        <v>456</v>
      </c>
      <c r="K385" s="86">
        <v>26</v>
      </c>
      <c r="L385" s="163">
        <v>0.93</v>
      </c>
      <c r="M385" s="11">
        <v>265</v>
      </c>
      <c r="N385" s="59">
        <v>17.399999999999999</v>
      </c>
      <c r="O385" s="10">
        <v>68</v>
      </c>
      <c r="P385" s="44">
        <v>669.5</v>
      </c>
      <c r="Q385" s="46">
        <v>7.55</v>
      </c>
      <c r="R385" s="46">
        <v>7.56</v>
      </c>
      <c r="S385" s="10">
        <v>1748</v>
      </c>
      <c r="T385" s="10">
        <v>1541</v>
      </c>
      <c r="U385" s="46">
        <v>49.8</v>
      </c>
      <c r="V385" s="46">
        <v>3.5</v>
      </c>
      <c r="W385" s="163">
        <v>0.92</v>
      </c>
      <c r="X385" s="46">
        <v>10.3</v>
      </c>
      <c r="Y385" s="46">
        <v>1.0900000000000001</v>
      </c>
      <c r="Z385" s="163">
        <v>0.88</v>
      </c>
      <c r="AA385" s="10">
        <v>88035</v>
      </c>
      <c r="AB385" s="11">
        <f t="shared" si="213"/>
        <v>0.533804268736357</v>
      </c>
      <c r="AC385" s="10">
        <v>134</v>
      </c>
      <c r="AD385" s="10">
        <v>547</v>
      </c>
      <c r="AE385" s="10">
        <v>536</v>
      </c>
      <c r="AF385" s="10">
        <v>423</v>
      </c>
      <c r="AG385" s="10">
        <v>927</v>
      </c>
      <c r="AH385" s="10">
        <v>1072</v>
      </c>
      <c r="AI385" s="10">
        <v>371</v>
      </c>
      <c r="AJ385" s="10">
        <v>621</v>
      </c>
      <c r="AK385" s="10">
        <v>304</v>
      </c>
      <c r="AL385" s="10">
        <v>134</v>
      </c>
      <c r="AM385" s="10">
        <v>603</v>
      </c>
      <c r="AN385" s="10">
        <v>2149</v>
      </c>
      <c r="AO385" s="10">
        <v>865</v>
      </c>
      <c r="AP385" s="10">
        <v>5656</v>
      </c>
      <c r="AQ385" s="10">
        <f t="shared" si="214"/>
        <v>14342</v>
      </c>
      <c r="AR385" s="98">
        <f t="shared" si="215"/>
        <v>8.6963376182391458E-2</v>
      </c>
      <c r="AS385" s="100" t="s">
        <v>169</v>
      </c>
      <c r="AT385" s="105">
        <f t="shared" si="216"/>
        <v>0.51670551670551668</v>
      </c>
      <c r="AU385" s="106">
        <f t="shared" si="217"/>
        <v>867.16</v>
      </c>
      <c r="AV385" s="107">
        <f t="shared" si="218"/>
        <v>0.36465937762825901</v>
      </c>
      <c r="AW385" s="108">
        <f t="shared" si="219"/>
        <v>1319.36</v>
      </c>
      <c r="AX385" s="107">
        <f t="shared" si="220"/>
        <v>0.46935610103166131</v>
      </c>
      <c r="AZ385" s="200">
        <f t="shared" si="221"/>
        <v>17591.466666666667</v>
      </c>
    </row>
    <row r="386" spans="1:52" x14ac:dyDescent="0.25">
      <c r="A386" s="71" t="s">
        <v>39</v>
      </c>
      <c r="B386" s="10">
        <v>159600</v>
      </c>
      <c r="C386" s="10">
        <v>5320</v>
      </c>
      <c r="D386" s="96">
        <v>175</v>
      </c>
      <c r="E386" s="86">
        <v>5</v>
      </c>
      <c r="F386" s="163">
        <v>0.97</v>
      </c>
      <c r="G386" s="86">
        <v>200</v>
      </c>
      <c r="H386" s="86">
        <v>5</v>
      </c>
      <c r="I386" s="163">
        <v>0.97</v>
      </c>
      <c r="J386" s="86">
        <v>438</v>
      </c>
      <c r="K386" s="86">
        <v>21</v>
      </c>
      <c r="L386" s="163">
        <v>0.94</v>
      </c>
      <c r="M386" s="11" t="s">
        <v>171</v>
      </c>
      <c r="N386" s="59">
        <v>19</v>
      </c>
      <c r="O386" s="10">
        <v>53</v>
      </c>
      <c r="P386" s="44">
        <v>335</v>
      </c>
      <c r="Q386" s="46">
        <v>7.47</v>
      </c>
      <c r="R386" s="46">
        <v>7.31</v>
      </c>
      <c r="S386" s="10">
        <v>1669</v>
      </c>
      <c r="T386" s="10">
        <v>1392</v>
      </c>
      <c r="U386" s="46">
        <v>44.7</v>
      </c>
      <c r="V386" s="46">
        <v>3.5</v>
      </c>
      <c r="W386" s="163">
        <v>0.91</v>
      </c>
      <c r="X386" s="46">
        <v>9.4</v>
      </c>
      <c r="Y386" s="46">
        <v>0.79</v>
      </c>
      <c r="Z386" s="163">
        <v>0.91</v>
      </c>
      <c r="AA386" s="10">
        <v>89833</v>
      </c>
      <c r="AB386" s="11">
        <f t="shared" si="213"/>
        <v>0.56286340852130323</v>
      </c>
      <c r="AC386" s="10">
        <v>94</v>
      </c>
      <c r="AD386" s="10">
        <v>264</v>
      </c>
      <c r="AE386" s="10">
        <v>291</v>
      </c>
      <c r="AF386" s="10">
        <v>275</v>
      </c>
      <c r="AG386" s="10">
        <v>982</v>
      </c>
      <c r="AH386" s="10">
        <v>1142</v>
      </c>
      <c r="AI386" s="10">
        <v>218</v>
      </c>
      <c r="AJ386" s="10">
        <v>490</v>
      </c>
      <c r="AK386" s="10">
        <v>182</v>
      </c>
      <c r="AL386" s="10">
        <v>61</v>
      </c>
      <c r="AM386" s="10">
        <v>358</v>
      </c>
      <c r="AN386" s="10">
        <v>1758</v>
      </c>
      <c r="AO386" s="10">
        <v>792</v>
      </c>
      <c r="AP386" s="10">
        <v>6006</v>
      </c>
      <c r="AQ386" s="10">
        <f t="shared" si="214"/>
        <v>12913</v>
      </c>
      <c r="AR386" s="98">
        <f t="shared" si="215"/>
        <v>8.0908521303258152E-2</v>
      </c>
      <c r="AS386" s="100" t="s">
        <v>169</v>
      </c>
      <c r="AT386" s="105">
        <f t="shared" si="216"/>
        <v>0.51670551670551668</v>
      </c>
      <c r="AU386" s="106">
        <f t="shared" si="217"/>
        <v>931</v>
      </c>
      <c r="AV386" s="107">
        <f t="shared" si="218"/>
        <v>0.39150546677880571</v>
      </c>
      <c r="AW386" s="108">
        <f t="shared" si="219"/>
        <v>1064</v>
      </c>
      <c r="AX386" s="107">
        <f t="shared" si="220"/>
        <v>0.37851298470295269</v>
      </c>
      <c r="AZ386" s="200">
        <f t="shared" si="221"/>
        <v>14186.666666666666</v>
      </c>
    </row>
    <row r="387" spans="1:52" x14ac:dyDescent="0.25">
      <c r="A387" s="71" t="s">
        <v>40</v>
      </c>
      <c r="B387" s="10">
        <v>162369</v>
      </c>
      <c r="C387" s="10">
        <v>5238</v>
      </c>
      <c r="D387" s="86">
        <v>204</v>
      </c>
      <c r="E387" s="86">
        <v>6</v>
      </c>
      <c r="F387" s="163">
        <v>0.97</v>
      </c>
      <c r="G387" s="86">
        <v>245</v>
      </c>
      <c r="H387" s="86">
        <v>5</v>
      </c>
      <c r="I387" s="163">
        <v>0.98</v>
      </c>
      <c r="J387" s="86">
        <v>516</v>
      </c>
      <c r="K387" s="86">
        <v>22</v>
      </c>
      <c r="L387" s="163">
        <v>0.96</v>
      </c>
      <c r="M387" s="11">
        <v>146.13999999999999</v>
      </c>
      <c r="N387" s="59">
        <v>19.899999999999999</v>
      </c>
      <c r="O387" s="10">
        <v>59</v>
      </c>
      <c r="P387" s="44">
        <v>446</v>
      </c>
      <c r="Q387" s="46">
        <v>7.45</v>
      </c>
      <c r="R387" s="46">
        <v>7.38</v>
      </c>
      <c r="S387" s="10">
        <v>1542</v>
      </c>
      <c r="T387" s="10">
        <v>1401</v>
      </c>
      <c r="U387" s="46">
        <v>45.9</v>
      </c>
      <c r="V387" s="46">
        <v>4</v>
      </c>
      <c r="W387" s="163">
        <v>0.91</v>
      </c>
      <c r="X387" s="46">
        <v>8.4</v>
      </c>
      <c r="Y387" s="46">
        <v>1.44</v>
      </c>
      <c r="Z387" s="163">
        <v>0.82</v>
      </c>
      <c r="AA387" s="10">
        <v>76972</v>
      </c>
      <c r="AB387" s="11">
        <f t="shared" si="213"/>
        <v>0.47405600822817162</v>
      </c>
      <c r="AC387" s="10">
        <v>132</v>
      </c>
      <c r="AD387" s="10">
        <v>416</v>
      </c>
      <c r="AE387" s="10">
        <v>460</v>
      </c>
      <c r="AF387" s="10">
        <v>422</v>
      </c>
      <c r="AG387" s="10">
        <v>1016</v>
      </c>
      <c r="AH387" s="10">
        <v>1204</v>
      </c>
      <c r="AI387" s="10">
        <v>348</v>
      </c>
      <c r="AJ387" s="10">
        <v>694</v>
      </c>
      <c r="AK387" s="10">
        <v>340</v>
      </c>
      <c r="AL387" s="10">
        <v>108</v>
      </c>
      <c r="AM387" s="10">
        <v>591</v>
      </c>
      <c r="AN387" s="10">
        <v>2141</v>
      </c>
      <c r="AO387" s="10">
        <v>1041</v>
      </c>
      <c r="AP387" s="10">
        <v>6431</v>
      </c>
      <c r="AQ387" s="10">
        <f t="shared" si="214"/>
        <v>15344</v>
      </c>
      <c r="AR387" s="98">
        <f t="shared" si="215"/>
        <v>9.4500797566037853E-2</v>
      </c>
      <c r="AS387" s="100">
        <v>20007</v>
      </c>
      <c r="AT387" s="105">
        <f t="shared" si="216"/>
        <v>0.50874125874125875</v>
      </c>
      <c r="AU387" s="106">
        <f t="shared" si="217"/>
        <v>1068.5519999999999</v>
      </c>
      <c r="AV387" s="107">
        <f t="shared" si="218"/>
        <v>0.44934903280067279</v>
      </c>
      <c r="AW387" s="108">
        <f t="shared" si="219"/>
        <v>1283.31</v>
      </c>
      <c r="AX387" s="107">
        <f t="shared" si="220"/>
        <v>0.45653148345784417</v>
      </c>
      <c r="AZ387" s="200">
        <f t="shared" si="221"/>
        <v>17110.800000000003</v>
      </c>
    </row>
    <row r="388" spans="1:52" x14ac:dyDescent="0.25">
      <c r="A388" s="71" t="s">
        <v>41</v>
      </c>
      <c r="B388" s="10">
        <v>152055</v>
      </c>
      <c r="C388" s="10">
        <v>5069</v>
      </c>
      <c r="D388" s="86">
        <v>217</v>
      </c>
      <c r="E388" s="86">
        <v>6</v>
      </c>
      <c r="F388" s="163">
        <v>0.97</v>
      </c>
      <c r="G388" s="86">
        <v>202</v>
      </c>
      <c r="H388" s="86">
        <v>5</v>
      </c>
      <c r="I388" s="163">
        <v>0.97</v>
      </c>
      <c r="J388" s="86">
        <v>586</v>
      </c>
      <c r="K388" s="86">
        <v>25</v>
      </c>
      <c r="L388" s="163">
        <v>0.95</v>
      </c>
      <c r="M388" s="11">
        <v>179.96</v>
      </c>
      <c r="N388" s="59">
        <v>19.899999999999999</v>
      </c>
      <c r="O388" s="10">
        <v>62</v>
      </c>
      <c r="P388" s="44">
        <v>417</v>
      </c>
      <c r="Q388" s="46">
        <v>7.57</v>
      </c>
      <c r="R388" s="46">
        <v>7.4</v>
      </c>
      <c r="S388" s="10">
        <v>1734</v>
      </c>
      <c r="T388" s="10">
        <v>1506</v>
      </c>
      <c r="U388" s="46">
        <v>49.2</v>
      </c>
      <c r="V388" s="46">
        <v>3.4</v>
      </c>
      <c r="W388" s="163">
        <v>0.93</v>
      </c>
      <c r="X388" s="46">
        <v>10.1</v>
      </c>
      <c r="Y388" s="46">
        <v>1.44</v>
      </c>
      <c r="Z388" s="163">
        <v>0.85</v>
      </c>
      <c r="AA388" s="10">
        <v>73870</v>
      </c>
      <c r="AB388" s="11">
        <f t="shared" si="213"/>
        <v>0.48581105521028572</v>
      </c>
      <c r="AC388" s="10">
        <v>161</v>
      </c>
      <c r="AD388" s="10">
        <v>360</v>
      </c>
      <c r="AE388" s="10">
        <v>410</v>
      </c>
      <c r="AF388" s="10">
        <v>405</v>
      </c>
      <c r="AG388" s="10">
        <v>916</v>
      </c>
      <c r="AH388" s="10">
        <v>1062</v>
      </c>
      <c r="AI388" s="10">
        <v>330</v>
      </c>
      <c r="AJ388" s="10">
        <v>679</v>
      </c>
      <c r="AK388" s="10">
        <v>300</v>
      </c>
      <c r="AL388" s="10">
        <v>105</v>
      </c>
      <c r="AM388" s="10">
        <v>578</v>
      </c>
      <c r="AN388" s="10">
        <v>1912</v>
      </c>
      <c r="AO388" s="10">
        <v>1066</v>
      </c>
      <c r="AP388" s="10">
        <v>5247</v>
      </c>
      <c r="AQ388" s="10">
        <f t="shared" si="214"/>
        <v>13531</v>
      </c>
      <c r="AR388" s="98">
        <f t="shared" si="215"/>
        <v>8.8987537404228739E-2</v>
      </c>
      <c r="AS388" s="100">
        <v>21673</v>
      </c>
      <c r="AT388" s="105">
        <f t="shared" si="216"/>
        <v>0.49232711732711731</v>
      </c>
      <c r="AU388" s="106">
        <f t="shared" si="217"/>
        <v>1099.973</v>
      </c>
      <c r="AV388" s="107">
        <f t="shared" si="218"/>
        <v>0.46256223717409584</v>
      </c>
      <c r="AW388" s="108">
        <f t="shared" si="219"/>
        <v>1023.938</v>
      </c>
      <c r="AX388" s="107">
        <f t="shared" si="220"/>
        <v>0.3642611170401992</v>
      </c>
      <c r="AZ388" s="200">
        <f t="shared" si="221"/>
        <v>13652.506666666666</v>
      </c>
    </row>
    <row r="389" spans="1:52" x14ac:dyDescent="0.25">
      <c r="A389" s="71" t="s">
        <v>42</v>
      </c>
      <c r="B389" s="10">
        <v>151205</v>
      </c>
      <c r="C389" s="10">
        <v>4877.5806451612907</v>
      </c>
      <c r="D389" s="86">
        <v>173.33333333333334</v>
      </c>
      <c r="E389" s="86">
        <v>6.0769230769230766</v>
      </c>
      <c r="F389" s="163">
        <v>0.96</v>
      </c>
      <c r="G389" s="86">
        <v>237</v>
      </c>
      <c r="H389" s="86">
        <v>5</v>
      </c>
      <c r="I389" s="163">
        <v>0.98</v>
      </c>
      <c r="J389" s="86">
        <v>585</v>
      </c>
      <c r="K389" s="86">
        <v>21</v>
      </c>
      <c r="L389" s="163">
        <v>0.96</v>
      </c>
      <c r="M389" s="11">
        <v>162.1</v>
      </c>
      <c r="N389" s="59">
        <v>19.2</v>
      </c>
      <c r="O389" s="10">
        <v>56</v>
      </c>
      <c r="P389" s="44">
        <v>376</v>
      </c>
      <c r="Q389" s="46">
        <v>7.6158333333333337</v>
      </c>
      <c r="R389" s="46">
        <v>7.5153846153846153</v>
      </c>
      <c r="S389" s="10">
        <v>1694.0833333333333</v>
      </c>
      <c r="T389" s="10">
        <v>1474.7692307692307</v>
      </c>
      <c r="U389" s="46">
        <v>52.35</v>
      </c>
      <c r="V389" s="46">
        <v>2.6746153846153842</v>
      </c>
      <c r="W389" s="163">
        <v>0.94</v>
      </c>
      <c r="X389" s="46">
        <v>10.645833333333334</v>
      </c>
      <c r="Y389" s="46">
        <v>1.3992307692307693</v>
      </c>
      <c r="Z389" s="163">
        <v>0.85</v>
      </c>
      <c r="AA389" s="10">
        <v>65465</v>
      </c>
      <c r="AB389" s="11">
        <f t="shared" si="213"/>
        <v>0.43295525941602458</v>
      </c>
      <c r="AC389" s="10">
        <v>157</v>
      </c>
      <c r="AD389" s="10">
        <v>346</v>
      </c>
      <c r="AE389" s="10">
        <v>378</v>
      </c>
      <c r="AF389" s="10">
        <v>377</v>
      </c>
      <c r="AG389" s="10">
        <v>853</v>
      </c>
      <c r="AH389" s="10">
        <v>971</v>
      </c>
      <c r="AI389" s="10">
        <v>265</v>
      </c>
      <c r="AJ389" s="10">
        <v>613</v>
      </c>
      <c r="AK389" s="10">
        <v>269</v>
      </c>
      <c r="AL389" s="10">
        <v>126</v>
      </c>
      <c r="AM389" s="10">
        <v>492</v>
      </c>
      <c r="AN389" s="10">
        <v>1726</v>
      </c>
      <c r="AO389" s="10">
        <v>888</v>
      </c>
      <c r="AP389" s="10">
        <v>4675</v>
      </c>
      <c r="AQ389" s="10">
        <f t="shared" si="214"/>
        <v>12136</v>
      </c>
      <c r="AR389" s="98">
        <f t="shared" si="215"/>
        <v>8.0261896101319397E-2</v>
      </c>
      <c r="AS389" s="100">
        <v>19786</v>
      </c>
      <c r="AT389" s="105">
        <f t="shared" si="216"/>
        <v>0.47373549389678427</v>
      </c>
      <c r="AU389" s="106">
        <f t="shared" si="217"/>
        <v>845.44731182795704</v>
      </c>
      <c r="AV389" s="107">
        <f t="shared" si="218"/>
        <v>0.35552872658871199</v>
      </c>
      <c r="AW389" s="108">
        <f t="shared" si="219"/>
        <v>1155.9866129032259</v>
      </c>
      <c r="AX389" s="107">
        <f t="shared" si="220"/>
        <v>0.411236788652873</v>
      </c>
      <c r="AZ389" s="200">
        <f t="shared" si="221"/>
        <v>15413.154838709679</v>
      </c>
    </row>
    <row r="390" spans="1:52" x14ac:dyDescent="0.25">
      <c r="A390" s="71" t="s">
        <v>43</v>
      </c>
      <c r="B390" s="10">
        <v>160457</v>
      </c>
      <c r="C390" s="10">
        <v>5176</v>
      </c>
      <c r="D390" s="86">
        <v>139</v>
      </c>
      <c r="E390" s="86">
        <v>6</v>
      </c>
      <c r="F390" s="163">
        <v>0.96</v>
      </c>
      <c r="G390" s="86">
        <v>175</v>
      </c>
      <c r="H390" s="86">
        <v>6</v>
      </c>
      <c r="I390" s="163">
        <v>0.96</v>
      </c>
      <c r="J390" s="86">
        <v>388</v>
      </c>
      <c r="K390" s="86">
        <v>22</v>
      </c>
      <c r="L390" s="163">
        <v>0.93</v>
      </c>
      <c r="M390" s="11">
        <v>225.48</v>
      </c>
      <c r="N390" s="59">
        <v>19.2</v>
      </c>
      <c r="O390" s="10">
        <v>60</v>
      </c>
      <c r="P390" s="44">
        <v>423</v>
      </c>
      <c r="Q390" s="46">
        <v>7.91</v>
      </c>
      <c r="R390" s="46">
        <v>7.55</v>
      </c>
      <c r="S390" s="10">
        <v>1488</v>
      </c>
      <c r="T390" s="10">
        <v>1301</v>
      </c>
      <c r="U390" s="46">
        <v>41.5</v>
      </c>
      <c r="V390" s="46">
        <v>8.6999999999999993</v>
      </c>
      <c r="W390" s="163">
        <v>0.79</v>
      </c>
      <c r="X390" s="46">
        <v>9.9</v>
      </c>
      <c r="Y390" s="46">
        <v>1.69</v>
      </c>
      <c r="Z390" s="163">
        <v>0.84</v>
      </c>
      <c r="AA390" s="10">
        <v>59951</v>
      </c>
      <c r="AB390" s="11">
        <f t="shared" si="213"/>
        <v>0.37362657908349278</v>
      </c>
      <c r="AC390" s="10">
        <v>136</v>
      </c>
      <c r="AD390" s="10">
        <v>413</v>
      </c>
      <c r="AE390" s="10">
        <v>454</v>
      </c>
      <c r="AF390" s="10">
        <v>410</v>
      </c>
      <c r="AG390" s="10">
        <v>1061</v>
      </c>
      <c r="AH390" s="10">
        <v>1477</v>
      </c>
      <c r="AI390" s="10">
        <v>291</v>
      </c>
      <c r="AJ390" s="10">
        <v>779</v>
      </c>
      <c r="AK390" s="10">
        <v>414</v>
      </c>
      <c r="AL390" s="10">
        <v>177</v>
      </c>
      <c r="AM390" s="10">
        <v>600</v>
      </c>
      <c r="AN390" s="10">
        <v>2120</v>
      </c>
      <c r="AO390" s="10">
        <v>1125</v>
      </c>
      <c r="AP390" s="10">
        <v>4663</v>
      </c>
      <c r="AQ390" s="10">
        <f t="shared" ref="AQ390" si="222">SUM(AC390:AP390)</f>
        <v>14120</v>
      </c>
      <c r="AR390" s="98">
        <f t="shared" si="215"/>
        <v>8.7998653844955352E-2</v>
      </c>
      <c r="AS390" s="100">
        <v>16740</v>
      </c>
      <c r="AT390" s="105">
        <f t="shared" si="216"/>
        <v>0.50271950271950272</v>
      </c>
      <c r="AU390" s="106">
        <f t="shared" si="217"/>
        <v>719.46400000000006</v>
      </c>
      <c r="AV390" s="107">
        <f t="shared" si="218"/>
        <v>0.3025500420521447</v>
      </c>
      <c r="AW390" s="108">
        <f t="shared" si="219"/>
        <v>905.8</v>
      </c>
      <c r="AX390" s="107">
        <f t="shared" si="220"/>
        <v>0.32223408039843471</v>
      </c>
      <c r="AZ390" s="200">
        <f t="shared" si="221"/>
        <v>12077.333333333334</v>
      </c>
    </row>
    <row r="391" spans="1:52" x14ac:dyDescent="0.25">
      <c r="A391" s="71" t="s">
        <v>44</v>
      </c>
      <c r="B391" s="10">
        <v>174484</v>
      </c>
      <c r="C391" s="10">
        <v>5816</v>
      </c>
      <c r="D391" s="86">
        <v>203</v>
      </c>
      <c r="E391" s="86">
        <v>7</v>
      </c>
      <c r="F391" s="163">
        <v>0.96</v>
      </c>
      <c r="G391" s="86">
        <v>225</v>
      </c>
      <c r="H391" s="86">
        <v>5</v>
      </c>
      <c r="I391" s="163">
        <v>0.98</v>
      </c>
      <c r="J391" s="86">
        <v>533</v>
      </c>
      <c r="K391" s="86">
        <v>21</v>
      </c>
      <c r="L391" s="163">
        <v>0.96</v>
      </c>
      <c r="M391" s="11">
        <v>164.96</v>
      </c>
      <c r="N391" s="59">
        <v>20.5</v>
      </c>
      <c r="O391" s="10">
        <v>68</v>
      </c>
      <c r="P391" s="44">
        <v>531</v>
      </c>
      <c r="Q391" s="46">
        <v>7.8</v>
      </c>
      <c r="R391" s="46">
        <v>7.7</v>
      </c>
      <c r="S391" s="10">
        <v>1536</v>
      </c>
      <c r="T391" s="10">
        <v>1314</v>
      </c>
      <c r="U391" s="46">
        <v>48</v>
      </c>
      <c r="V391" s="46">
        <v>9.6999999999999993</v>
      </c>
      <c r="W391" s="163">
        <v>0.79</v>
      </c>
      <c r="X391" s="46">
        <v>9</v>
      </c>
      <c r="Y391" s="46">
        <v>1.58</v>
      </c>
      <c r="Z391" s="163">
        <v>0.75</v>
      </c>
      <c r="AA391" s="10">
        <v>56986</v>
      </c>
      <c r="AB391" s="11">
        <f t="shared" si="213"/>
        <v>0.32659728112606312</v>
      </c>
      <c r="AC391" s="10">
        <v>148</v>
      </c>
      <c r="AD391" s="10">
        <v>451</v>
      </c>
      <c r="AE391" s="10">
        <v>499</v>
      </c>
      <c r="AF391" s="10">
        <v>444</v>
      </c>
      <c r="AG391" s="10">
        <v>1136</v>
      </c>
      <c r="AH391" s="10">
        <v>1537</v>
      </c>
      <c r="AI391" s="10">
        <v>396</v>
      </c>
      <c r="AJ391" s="10">
        <v>739</v>
      </c>
      <c r="AK391" s="10">
        <v>377</v>
      </c>
      <c r="AL391" s="10">
        <v>155</v>
      </c>
      <c r="AM391" s="10">
        <v>653</v>
      </c>
      <c r="AN391" s="10">
        <v>2183</v>
      </c>
      <c r="AO391" s="10">
        <v>942</v>
      </c>
      <c r="AP391" s="10">
        <v>6606</v>
      </c>
      <c r="AQ391" s="10">
        <f t="shared" ref="AQ391" si="223">SUM(AC391:AP391)</f>
        <v>16266</v>
      </c>
      <c r="AR391" s="98">
        <f t="shared" si="215"/>
        <v>9.3223447422113206E-2</v>
      </c>
      <c r="AS391" s="100">
        <v>13485</v>
      </c>
      <c r="AT391" s="105">
        <f t="shared" si="216"/>
        <v>0.56487956487956492</v>
      </c>
      <c r="AU391" s="106">
        <f t="shared" si="217"/>
        <v>1180.6479999999999</v>
      </c>
      <c r="AV391" s="107">
        <f t="shared" si="218"/>
        <v>0.49648780487804872</v>
      </c>
      <c r="AW391" s="108">
        <f t="shared" si="219"/>
        <v>1308.5999999999999</v>
      </c>
      <c r="AX391" s="107">
        <f t="shared" si="220"/>
        <v>0.46552828175026678</v>
      </c>
      <c r="AZ391" s="200">
        <f t="shared" si="221"/>
        <v>17448</v>
      </c>
    </row>
    <row r="392" spans="1:52" x14ac:dyDescent="0.25">
      <c r="A392" s="71" t="s">
        <v>45</v>
      </c>
      <c r="B392" s="10">
        <v>155828</v>
      </c>
      <c r="C392" s="10">
        <v>5027</v>
      </c>
      <c r="D392" s="86">
        <v>230</v>
      </c>
      <c r="E392" s="86">
        <v>5</v>
      </c>
      <c r="F392" s="163">
        <v>0.98</v>
      </c>
      <c r="G392" s="86">
        <v>243</v>
      </c>
      <c r="H392" s="86">
        <v>5</v>
      </c>
      <c r="I392" s="163">
        <v>0.89</v>
      </c>
      <c r="J392" s="86">
        <v>511</v>
      </c>
      <c r="K392" s="86">
        <v>24</v>
      </c>
      <c r="L392" s="163">
        <v>0.95</v>
      </c>
      <c r="M392" s="11">
        <v>147</v>
      </c>
      <c r="N392" s="59">
        <v>16</v>
      </c>
      <c r="O392" s="10">
        <v>32</v>
      </c>
      <c r="P392" s="44">
        <v>213</v>
      </c>
      <c r="Q392" s="46">
        <v>7.79</v>
      </c>
      <c r="R392" s="46">
        <v>7.69</v>
      </c>
      <c r="S392" s="10">
        <v>1470</v>
      </c>
      <c r="T392" s="10">
        <v>1489</v>
      </c>
      <c r="U392" s="46">
        <v>51.2</v>
      </c>
      <c r="V392" s="46">
        <v>7.8</v>
      </c>
      <c r="W392" s="163">
        <v>0.85</v>
      </c>
      <c r="X392" s="46">
        <v>8.6</v>
      </c>
      <c r="Y392" s="46">
        <v>1.3</v>
      </c>
      <c r="Z392" s="163">
        <v>0.85</v>
      </c>
      <c r="AA392" s="10">
        <v>61833</v>
      </c>
      <c r="AB392" s="11">
        <f t="shared" si="213"/>
        <v>0.39680288523243579</v>
      </c>
      <c r="AC392" s="10">
        <v>122</v>
      </c>
      <c r="AD392" s="10">
        <v>336</v>
      </c>
      <c r="AE392" s="10">
        <v>381</v>
      </c>
      <c r="AF392" s="10">
        <v>297</v>
      </c>
      <c r="AG392" s="10">
        <v>830</v>
      </c>
      <c r="AH392" s="10">
        <v>981</v>
      </c>
      <c r="AI392" s="10">
        <v>227</v>
      </c>
      <c r="AJ392" s="10">
        <v>510</v>
      </c>
      <c r="AK392" s="10">
        <v>250</v>
      </c>
      <c r="AL392" s="10">
        <v>72</v>
      </c>
      <c r="AM392" s="10">
        <v>505</v>
      </c>
      <c r="AN392" s="10">
        <v>1697</v>
      </c>
      <c r="AO392" s="10">
        <v>706</v>
      </c>
      <c r="AP392" s="10">
        <v>4225</v>
      </c>
      <c r="AQ392" s="10">
        <f t="shared" ref="AQ392:AQ393" si="224">SUM(AC392:AP392)</f>
        <v>11139</v>
      </c>
      <c r="AR392" s="98">
        <f t="shared" si="215"/>
        <v>7.1482660369124928E-2</v>
      </c>
      <c r="AS392" s="100">
        <v>14446</v>
      </c>
      <c r="AT392" s="105">
        <f t="shared" si="216"/>
        <v>0.48824786324786323</v>
      </c>
      <c r="AU392" s="106">
        <f t="shared" si="217"/>
        <v>1156.21</v>
      </c>
      <c r="AV392" s="107">
        <f t="shared" si="218"/>
        <v>0.48621110176619009</v>
      </c>
      <c r="AW392" s="108">
        <f t="shared" si="219"/>
        <v>1221.5609999999999</v>
      </c>
      <c r="AX392" s="107">
        <f t="shared" si="220"/>
        <v>0.43456456776947705</v>
      </c>
      <c r="AZ392" s="200">
        <f t="shared" si="221"/>
        <v>16287.480000000001</v>
      </c>
    </row>
    <row r="393" spans="1:52" x14ac:dyDescent="0.25">
      <c r="A393" s="71" t="s">
        <v>46</v>
      </c>
      <c r="B393" s="10">
        <v>173305</v>
      </c>
      <c r="C393" s="10">
        <v>5777</v>
      </c>
      <c r="D393" s="86">
        <v>233</v>
      </c>
      <c r="E393" s="86">
        <v>13</v>
      </c>
      <c r="F393" s="163">
        <v>0.93</v>
      </c>
      <c r="G393" s="86">
        <v>212</v>
      </c>
      <c r="H393" s="86">
        <v>5</v>
      </c>
      <c r="I393" s="163">
        <v>0.97</v>
      </c>
      <c r="J393" s="86">
        <v>584</v>
      </c>
      <c r="K393" s="86">
        <v>37</v>
      </c>
      <c r="L393" s="163">
        <v>0.95</v>
      </c>
      <c r="M393" s="11">
        <v>237.5</v>
      </c>
      <c r="N393" s="59">
        <v>17.5</v>
      </c>
      <c r="O393" s="10">
        <v>39</v>
      </c>
      <c r="P393" s="44">
        <v>270</v>
      </c>
      <c r="Q393" s="46">
        <v>7.87</v>
      </c>
      <c r="R393" s="46">
        <v>7.56</v>
      </c>
      <c r="S393" s="10">
        <v>1549</v>
      </c>
      <c r="T393" s="10">
        <v>1285</v>
      </c>
      <c r="U393" s="46">
        <v>45.1</v>
      </c>
      <c r="V393" s="46">
        <v>7.3</v>
      </c>
      <c r="W393" s="163">
        <v>0.8</v>
      </c>
      <c r="X393" s="46">
        <v>11.8</v>
      </c>
      <c r="Y393" s="46">
        <v>1.93</v>
      </c>
      <c r="Z393" s="163">
        <v>0.88</v>
      </c>
      <c r="AA393" s="10">
        <v>76056</v>
      </c>
      <c r="AB393" s="11">
        <f t="shared" si="213"/>
        <v>0.43885635151899832</v>
      </c>
      <c r="AC393" s="10">
        <v>142</v>
      </c>
      <c r="AD393" s="10">
        <v>438</v>
      </c>
      <c r="AE393" s="10">
        <v>2352</v>
      </c>
      <c r="AF393" s="10">
        <v>355</v>
      </c>
      <c r="AG393" s="10">
        <v>1039</v>
      </c>
      <c r="AH393" s="10">
        <v>1253</v>
      </c>
      <c r="AI393" s="10">
        <v>326</v>
      </c>
      <c r="AJ393" s="10">
        <v>693</v>
      </c>
      <c r="AK393" s="10">
        <v>386</v>
      </c>
      <c r="AL393" s="10">
        <v>143</v>
      </c>
      <c r="AM393" s="10">
        <v>744</v>
      </c>
      <c r="AN393" s="10">
        <v>2073</v>
      </c>
      <c r="AO393" s="10">
        <v>935</v>
      </c>
      <c r="AP393" s="10">
        <v>5561</v>
      </c>
      <c r="AQ393" s="10">
        <f t="shared" si="224"/>
        <v>16440</v>
      </c>
      <c r="AR393" s="98">
        <f t="shared" si="215"/>
        <v>9.4861660079051377E-2</v>
      </c>
      <c r="AS393" s="100">
        <v>8718</v>
      </c>
      <c r="AT393" s="105">
        <f t="shared" si="216"/>
        <v>0.56109168609168614</v>
      </c>
      <c r="AU393" s="106">
        <f t="shared" si="217"/>
        <v>1346.0409999999999</v>
      </c>
      <c r="AV393" s="107">
        <f t="shared" si="218"/>
        <v>0.56603910849453321</v>
      </c>
      <c r="AW393" s="108">
        <f t="shared" si="219"/>
        <v>1224.7239999999999</v>
      </c>
      <c r="AX393" s="107">
        <f t="shared" si="220"/>
        <v>0.43568979011028103</v>
      </c>
      <c r="AZ393" s="200">
        <f t="shared" si="221"/>
        <v>16329.653333333334</v>
      </c>
    </row>
    <row r="394" spans="1:52" ht="13" thickBot="1" x14ac:dyDescent="0.3">
      <c r="A394" s="72" t="s">
        <v>47</v>
      </c>
      <c r="B394" s="65">
        <v>171594</v>
      </c>
      <c r="C394" s="65">
        <v>5535</v>
      </c>
      <c r="D394" s="97">
        <v>265</v>
      </c>
      <c r="E394" s="97">
        <v>8</v>
      </c>
      <c r="F394" s="163">
        <v>0.96</v>
      </c>
      <c r="G394" s="97">
        <v>243</v>
      </c>
      <c r="H394" s="97">
        <v>5</v>
      </c>
      <c r="I394" s="163">
        <v>0.98</v>
      </c>
      <c r="J394" s="97">
        <v>609</v>
      </c>
      <c r="K394" s="97">
        <v>28</v>
      </c>
      <c r="L394" s="163">
        <v>0.95</v>
      </c>
      <c r="M394" s="60">
        <v>191.24</v>
      </c>
      <c r="N394" s="61">
        <v>18.899999999999999</v>
      </c>
      <c r="O394" s="10">
        <v>49</v>
      </c>
      <c r="P394" s="45">
        <v>380</v>
      </c>
      <c r="Q394" s="68">
        <v>7.9</v>
      </c>
      <c r="R394" s="68">
        <v>7.68</v>
      </c>
      <c r="S394" s="87">
        <v>1493</v>
      </c>
      <c r="T394" s="87">
        <v>1443</v>
      </c>
      <c r="U394" s="46">
        <v>40.799999999999997</v>
      </c>
      <c r="V394" s="46">
        <v>5.0999999999999996</v>
      </c>
      <c r="W394" s="163">
        <v>0.87</v>
      </c>
      <c r="X394" s="46">
        <v>10</v>
      </c>
      <c r="Y394" s="46">
        <v>1</v>
      </c>
      <c r="Z394" s="163">
        <v>0.89</v>
      </c>
      <c r="AA394" s="65">
        <v>69603</v>
      </c>
      <c r="AB394" s="11">
        <f t="shared" si="213"/>
        <v>0.40562607084163782</v>
      </c>
      <c r="AC394" s="10">
        <v>110</v>
      </c>
      <c r="AD394" s="10">
        <v>454</v>
      </c>
      <c r="AE394" s="10">
        <v>574</v>
      </c>
      <c r="AF394" s="10">
        <v>372</v>
      </c>
      <c r="AG394" s="10">
        <v>1675</v>
      </c>
      <c r="AH394" s="10">
        <v>1632</v>
      </c>
      <c r="AI394" s="10">
        <v>264</v>
      </c>
      <c r="AJ394" s="10">
        <v>549</v>
      </c>
      <c r="AK394" s="10">
        <v>562</v>
      </c>
      <c r="AL394" s="10">
        <v>41</v>
      </c>
      <c r="AM394" s="10">
        <v>864</v>
      </c>
      <c r="AN394" s="10">
        <v>1941</v>
      </c>
      <c r="AO394" s="10">
        <v>1113</v>
      </c>
      <c r="AP394" s="10">
        <v>5308</v>
      </c>
      <c r="AQ394" s="10">
        <f t="shared" ref="AQ394" si="225">SUM(AC394:AP394)</f>
        <v>15459</v>
      </c>
      <c r="AR394" s="98">
        <f t="shared" si="215"/>
        <v>9.009056260708416E-2</v>
      </c>
      <c r="AS394" s="100">
        <v>8329</v>
      </c>
      <c r="AT394" s="105">
        <f t="shared" si="216"/>
        <v>0.53758741258741261</v>
      </c>
      <c r="AU394" s="106">
        <f t="shared" si="217"/>
        <v>1466.7750000000001</v>
      </c>
      <c r="AV394" s="107">
        <f t="shared" si="218"/>
        <v>0.61681034482758623</v>
      </c>
      <c r="AW394" s="108">
        <f t="shared" si="219"/>
        <v>1345.0050000000001</v>
      </c>
      <c r="AX394" s="107">
        <f t="shared" si="220"/>
        <v>0.47847918890074709</v>
      </c>
      <c r="AZ394" s="200">
        <f t="shared" si="221"/>
        <v>17933.400000000001</v>
      </c>
    </row>
    <row r="395" spans="1:52" ht="13" thickTop="1" x14ac:dyDescent="0.25">
      <c r="A395" s="141" t="s">
        <v>172</v>
      </c>
      <c r="B395" s="142">
        <f>SUM(B383:B394)</f>
        <v>1944590</v>
      </c>
      <c r="C395" s="142"/>
      <c r="D395" s="135"/>
      <c r="E395" s="135"/>
      <c r="F395" s="161"/>
      <c r="G395" s="135"/>
      <c r="H395" s="135"/>
      <c r="I395" s="161"/>
      <c r="J395" s="135"/>
      <c r="K395" s="135"/>
      <c r="L395" s="161"/>
      <c r="M395" s="74">
        <f>SUM(M383:M394)</f>
        <v>1886.3400000000001</v>
      </c>
      <c r="N395" s="75"/>
      <c r="O395" s="74">
        <f>SUM(O383:O394)</f>
        <v>642</v>
      </c>
      <c r="P395" s="74">
        <f>SUM(P383:P394)</f>
        <v>4721.5</v>
      </c>
      <c r="Q395" s="76"/>
      <c r="R395" s="76"/>
      <c r="S395" s="77"/>
      <c r="T395" s="77"/>
      <c r="U395" s="75"/>
      <c r="V395" s="79"/>
      <c r="W395" s="161"/>
      <c r="X395" s="75"/>
      <c r="Y395" s="79"/>
      <c r="Z395" s="161"/>
      <c r="AA395" s="74">
        <f>SUM(AA383:AA394)</f>
        <v>892978</v>
      </c>
      <c r="AB395" s="75"/>
      <c r="AC395" s="142">
        <f t="shared" ref="AC395:AR395" si="226">SUM(AC383:AC394)</f>
        <v>1603</v>
      </c>
      <c r="AD395" s="142">
        <f t="shared" si="226"/>
        <v>5118</v>
      </c>
      <c r="AE395" s="142">
        <f t="shared" si="226"/>
        <v>7406</v>
      </c>
      <c r="AF395" s="142">
        <f t="shared" si="226"/>
        <v>4626</v>
      </c>
      <c r="AG395" s="142">
        <f t="shared" si="226"/>
        <v>12680</v>
      </c>
      <c r="AH395" s="142">
        <f t="shared" si="226"/>
        <v>14770</v>
      </c>
      <c r="AI395" s="142">
        <f t="shared" si="226"/>
        <v>3777</v>
      </c>
      <c r="AJ395" s="142">
        <f t="shared" si="226"/>
        <v>7609</v>
      </c>
      <c r="AK395" s="142">
        <f t="shared" si="226"/>
        <v>3991</v>
      </c>
      <c r="AL395" s="142">
        <f t="shared" si="226"/>
        <v>1389</v>
      </c>
      <c r="AM395" s="142">
        <f t="shared" si="226"/>
        <v>7193</v>
      </c>
      <c r="AN395" s="142">
        <f t="shared" si="226"/>
        <v>23997</v>
      </c>
      <c r="AO395" s="142">
        <f t="shared" si="226"/>
        <v>11202</v>
      </c>
      <c r="AP395" s="142">
        <f t="shared" si="226"/>
        <v>66974</v>
      </c>
      <c r="AQ395" s="142">
        <f t="shared" si="226"/>
        <v>172335</v>
      </c>
      <c r="AR395" s="75">
        <f t="shared" si="226"/>
        <v>1.0616266040096793</v>
      </c>
      <c r="AS395" s="142">
        <f>SUM(AS383:AS394)</f>
        <v>123184</v>
      </c>
      <c r="AT395" s="109"/>
      <c r="AU395" s="110"/>
      <c r="AV395" s="111"/>
      <c r="AW395" s="112"/>
      <c r="AX395" s="111"/>
      <c r="AZ395" s="201"/>
    </row>
    <row r="396" spans="1:52" ht="13" thickBot="1" x14ac:dyDescent="0.3">
      <c r="A396" s="14" t="s">
        <v>173</v>
      </c>
      <c r="B396" s="15">
        <f t="shared" ref="B396:Z396" si="227">AVERAGE(B383:B394)</f>
        <v>162049.16666666666</v>
      </c>
      <c r="C396" s="15">
        <f t="shared" si="227"/>
        <v>5329.4650537634407</v>
      </c>
      <c r="D396" s="140">
        <f t="shared" si="227"/>
        <v>215.02777777777774</v>
      </c>
      <c r="E396" s="140">
        <f t="shared" si="227"/>
        <v>6.8397435897435903</v>
      </c>
      <c r="F396" s="162">
        <f>AVERAGE(F383:F394)</f>
        <v>0.96333333333333326</v>
      </c>
      <c r="G396" s="140">
        <f>AVERAGE(G383:G394)</f>
        <v>235.41666666666666</v>
      </c>
      <c r="H396" s="140">
        <f>AVERAGE(H383:H394)</f>
        <v>5.333333333333333</v>
      </c>
      <c r="I396" s="162">
        <f>AVERAGE(I383:I394)</f>
        <v>0.96833333333333338</v>
      </c>
      <c r="J396" s="140">
        <f t="shared" si="227"/>
        <v>541.16666666666663</v>
      </c>
      <c r="K396" s="140">
        <f t="shared" si="227"/>
        <v>25.916666666666668</v>
      </c>
      <c r="L396" s="162">
        <f>AVERAGE(L383:L394)</f>
        <v>0.94749999999999979</v>
      </c>
      <c r="M396" s="15">
        <f t="shared" si="227"/>
        <v>188.63400000000001</v>
      </c>
      <c r="N396" s="140">
        <f t="shared" si="227"/>
        <v>18.55</v>
      </c>
      <c r="O396" s="15">
        <f t="shared" si="227"/>
        <v>53.5</v>
      </c>
      <c r="P396" s="15">
        <f t="shared" si="227"/>
        <v>393.45833333333331</v>
      </c>
      <c r="Q396" s="143">
        <f t="shared" si="227"/>
        <v>7.6771527777777786</v>
      </c>
      <c r="R396" s="143">
        <f t="shared" si="227"/>
        <v>7.5187820512820496</v>
      </c>
      <c r="S396" s="144">
        <f t="shared" si="227"/>
        <v>1629.1736111111113</v>
      </c>
      <c r="T396" s="144">
        <f t="shared" si="227"/>
        <v>1429.6474358974358</v>
      </c>
      <c r="U396" s="140">
        <f t="shared" si="227"/>
        <v>47.362500000000004</v>
      </c>
      <c r="V396" s="145">
        <f t="shared" si="227"/>
        <v>5.3228846153846145</v>
      </c>
      <c r="W396" s="197">
        <f t="shared" si="227"/>
        <v>0.8783333333333333</v>
      </c>
      <c r="X396" s="140">
        <f t="shared" si="227"/>
        <v>10.262152777777777</v>
      </c>
      <c r="Y396" s="145">
        <f t="shared" si="227"/>
        <v>1.4316025641025643</v>
      </c>
      <c r="Z396" s="197">
        <f t="shared" si="227"/>
        <v>0.85166666666666668</v>
      </c>
      <c r="AA396" s="15">
        <f>AVERAGE(AA383:AA394)</f>
        <v>74414.833333333328</v>
      </c>
      <c r="AB396" s="143">
        <f>AVERAGE(AB383:AB394)</f>
        <v>0.46072497102701865</v>
      </c>
      <c r="AC396" s="15">
        <f t="shared" ref="AC396:AR396" si="228">AVERAGE(AC383:AC394)</f>
        <v>133.58333333333334</v>
      </c>
      <c r="AD396" s="15">
        <f t="shared" si="228"/>
        <v>426.5</v>
      </c>
      <c r="AE396" s="15">
        <f t="shared" si="228"/>
        <v>617.16666666666663</v>
      </c>
      <c r="AF396" s="15">
        <f t="shared" si="228"/>
        <v>385.5</v>
      </c>
      <c r="AG396" s="15">
        <f t="shared" si="228"/>
        <v>1056.6666666666667</v>
      </c>
      <c r="AH396" s="15">
        <f t="shared" si="228"/>
        <v>1230.8333333333333</v>
      </c>
      <c r="AI396" s="15">
        <f t="shared" si="228"/>
        <v>314.75</v>
      </c>
      <c r="AJ396" s="15">
        <f t="shared" si="228"/>
        <v>634.08333333333337</v>
      </c>
      <c r="AK396" s="15">
        <f t="shared" si="228"/>
        <v>332.58333333333331</v>
      </c>
      <c r="AL396" s="15">
        <f t="shared" si="228"/>
        <v>115.75</v>
      </c>
      <c r="AM396" s="15">
        <f t="shared" si="228"/>
        <v>599.41666666666663</v>
      </c>
      <c r="AN396" s="15">
        <f t="shared" si="228"/>
        <v>1999.75</v>
      </c>
      <c r="AO396" s="15">
        <f t="shared" si="228"/>
        <v>933.5</v>
      </c>
      <c r="AP396" s="15">
        <f t="shared" si="228"/>
        <v>5581.166666666667</v>
      </c>
      <c r="AQ396" s="15">
        <f t="shared" si="228"/>
        <v>14361.25</v>
      </c>
      <c r="AR396" s="143">
        <f t="shared" si="228"/>
        <v>8.8468883667473283E-2</v>
      </c>
      <c r="AS396" s="15">
        <f>AVERAGE(AS383:AS394)</f>
        <v>15398</v>
      </c>
      <c r="AT396" s="146">
        <f t="shared" si="216"/>
        <v>0.51762481097158519</v>
      </c>
      <c r="AU396" s="147">
        <f t="shared" si="217"/>
        <v>1145.9830272550773</v>
      </c>
      <c r="AV396" s="148">
        <f t="shared" si="218"/>
        <v>0.48191044039322006</v>
      </c>
      <c r="AW396" s="149">
        <f t="shared" si="219"/>
        <v>1254.6448980734765</v>
      </c>
      <c r="AX396" s="148">
        <f t="shared" si="220"/>
        <v>0.44633400856402577</v>
      </c>
      <c r="AZ396" s="202">
        <f>AVERAGE(AZ383:AZ394)</f>
        <v>16737.929569892473</v>
      </c>
    </row>
    <row r="397" spans="1:52" ht="13" thickTop="1" x14ac:dyDescent="0.25"/>
    <row r="398" spans="1:52" ht="13" thickBot="1" x14ac:dyDescent="0.3"/>
    <row r="399" spans="1:52" ht="13" thickTop="1" x14ac:dyDescent="0.25">
      <c r="A399" s="2" t="s">
        <v>7</v>
      </c>
      <c r="B399" s="3" t="s">
        <v>8</v>
      </c>
      <c r="C399" s="168" t="s">
        <v>60</v>
      </c>
      <c r="D399" s="134" t="s">
        <v>153</v>
      </c>
      <c r="E399" s="3" t="s">
        <v>154</v>
      </c>
      <c r="F399" s="156" t="s">
        <v>2</v>
      </c>
      <c r="G399" s="3" t="s">
        <v>155</v>
      </c>
      <c r="H399" s="3" t="s">
        <v>156</v>
      </c>
      <c r="I399" s="156" t="s">
        <v>14</v>
      </c>
      <c r="J399" s="3" t="s">
        <v>157</v>
      </c>
      <c r="K399" s="3" t="s">
        <v>158</v>
      </c>
      <c r="L399" s="156" t="s">
        <v>17</v>
      </c>
      <c r="M399" s="3" t="s">
        <v>18</v>
      </c>
      <c r="N399" s="4" t="s">
        <v>19</v>
      </c>
      <c r="O399" s="204" t="s">
        <v>20</v>
      </c>
      <c r="P399" s="205"/>
      <c r="Q399" s="134" t="s">
        <v>159</v>
      </c>
      <c r="R399" s="168" t="s">
        <v>160</v>
      </c>
      <c r="S399" s="134" t="s">
        <v>161</v>
      </c>
      <c r="T399" s="168" t="s">
        <v>162</v>
      </c>
      <c r="U399" s="134" t="s">
        <v>163</v>
      </c>
      <c r="V399" s="3" t="s">
        <v>164</v>
      </c>
      <c r="W399" s="156" t="s">
        <v>86</v>
      </c>
      <c r="X399" s="3" t="s">
        <v>165</v>
      </c>
      <c r="Y399" s="3" t="s">
        <v>166</v>
      </c>
      <c r="Z399" s="156" t="s">
        <v>89</v>
      </c>
      <c r="AA399" s="4" t="s">
        <v>136</v>
      </c>
      <c r="AB399" s="4" t="s">
        <v>174</v>
      </c>
      <c r="AC399" s="3" t="s">
        <v>175</v>
      </c>
      <c r="AD399" s="3" t="s">
        <v>176</v>
      </c>
      <c r="AE399" s="3" t="s">
        <v>177</v>
      </c>
      <c r="AF399" s="3" t="s">
        <v>178</v>
      </c>
      <c r="AG399" s="3" t="s">
        <v>179</v>
      </c>
      <c r="AH399" s="3" t="s">
        <v>180</v>
      </c>
      <c r="AI399" s="3" t="s">
        <v>181</v>
      </c>
      <c r="AJ399" s="3" t="s">
        <v>182</v>
      </c>
      <c r="AK399" s="3" t="s">
        <v>183</v>
      </c>
      <c r="AL399" s="3" t="s">
        <v>184</v>
      </c>
      <c r="AM399" s="3" t="s">
        <v>100</v>
      </c>
      <c r="AN399" s="3" t="s">
        <v>120</v>
      </c>
      <c r="AO399" s="3" t="s">
        <v>101</v>
      </c>
      <c r="AP399" s="3" t="s">
        <v>102</v>
      </c>
      <c r="AQ399" s="3" t="s">
        <v>137</v>
      </c>
      <c r="AR399" s="4" t="s">
        <v>138</v>
      </c>
      <c r="AS399" s="4" t="s">
        <v>167</v>
      </c>
      <c r="AT399" s="4" t="s">
        <v>185</v>
      </c>
      <c r="AU399" s="130" t="s">
        <v>107</v>
      </c>
      <c r="AV399" s="131" t="s">
        <v>108</v>
      </c>
      <c r="AW399" s="132" t="s">
        <v>109</v>
      </c>
      <c r="AX399" s="133" t="s">
        <v>107</v>
      </c>
      <c r="AY399" s="132" t="s">
        <v>107</v>
      </c>
      <c r="AZ399" s="130" t="s">
        <v>23</v>
      </c>
    </row>
    <row r="400" spans="1:52" ht="14" thickBot="1" x14ac:dyDescent="0.3">
      <c r="A400" s="5" t="s">
        <v>186</v>
      </c>
      <c r="B400" s="6" t="s">
        <v>25</v>
      </c>
      <c r="C400" s="169" t="s">
        <v>26</v>
      </c>
      <c r="D400" s="150" t="s">
        <v>27</v>
      </c>
      <c r="E400" s="5" t="s">
        <v>27</v>
      </c>
      <c r="F400" s="157" t="s">
        <v>28</v>
      </c>
      <c r="G400" s="5" t="s">
        <v>27</v>
      </c>
      <c r="H400" s="5" t="s">
        <v>27</v>
      </c>
      <c r="I400" s="157" t="s">
        <v>28</v>
      </c>
      <c r="J400" s="5" t="s">
        <v>27</v>
      </c>
      <c r="K400" s="5" t="s">
        <v>27</v>
      </c>
      <c r="L400" s="157" t="s">
        <v>28</v>
      </c>
      <c r="M400" s="6" t="s">
        <v>29</v>
      </c>
      <c r="N400" s="8" t="s">
        <v>30</v>
      </c>
      <c r="O400" s="6" t="s">
        <v>62</v>
      </c>
      <c r="P400" s="179" t="s">
        <v>52</v>
      </c>
      <c r="Q400" s="150"/>
      <c r="R400" s="188"/>
      <c r="S400" s="150"/>
      <c r="T400" s="188"/>
      <c r="U400" s="150"/>
      <c r="V400" s="5"/>
      <c r="W400" s="157" t="s">
        <v>28</v>
      </c>
      <c r="X400" s="5"/>
      <c r="Y400" s="5"/>
      <c r="Z400" s="157" t="s">
        <v>28</v>
      </c>
      <c r="AA400" s="8" t="s">
        <v>33</v>
      </c>
      <c r="AB400" s="7" t="s">
        <v>34</v>
      </c>
      <c r="AC400" s="8" t="s">
        <v>33</v>
      </c>
      <c r="AD400" s="8" t="s">
        <v>33</v>
      </c>
      <c r="AE400" s="8" t="s">
        <v>33</v>
      </c>
      <c r="AF400" s="8" t="s">
        <v>33</v>
      </c>
      <c r="AG400" s="8" t="s">
        <v>33</v>
      </c>
      <c r="AH400" s="8" t="s">
        <v>33</v>
      </c>
      <c r="AI400" s="8" t="s">
        <v>33</v>
      </c>
      <c r="AJ400" s="8" t="s">
        <v>33</v>
      </c>
      <c r="AK400" s="8" t="s">
        <v>33</v>
      </c>
      <c r="AL400" s="8" t="s">
        <v>33</v>
      </c>
      <c r="AM400" s="8" t="s">
        <v>33</v>
      </c>
      <c r="AN400" s="8" t="s">
        <v>33</v>
      </c>
      <c r="AO400" s="8" t="s">
        <v>33</v>
      </c>
      <c r="AP400" s="8" t="s">
        <v>33</v>
      </c>
      <c r="AQ400" s="8" t="s">
        <v>33</v>
      </c>
      <c r="AR400" s="7" t="s">
        <v>34</v>
      </c>
      <c r="AS400" s="7" t="s">
        <v>33</v>
      </c>
      <c r="AT400" s="7" t="s">
        <v>34</v>
      </c>
      <c r="AU400" s="101" t="s">
        <v>8</v>
      </c>
      <c r="AV400" s="102" t="s">
        <v>111</v>
      </c>
      <c r="AW400" s="103" t="s">
        <v>112</v>
      </c>
      <c r="AX400" s="104" t="s">
        <v>113</v>
      </c>
      <c r="AY400" s="103" t="s">
        <v>114</v>
      </c>
      <c r="AZ400" s="199" t="s">
        <v>35</v>
      </c>
    </row>
    <row r="401" spans="1:52" ht="13" thickTop="1" x14ac:dyDescent="0.25">
      <c r="A401" s="70" t="s">
        <v>36</v>
      </c>
      <c r="B401" s="62">
        <v>174990</v>
      </c>
      <c r="C401" s="170">
        <v>5645</v>
      </c>
      <c r="D401" s="164">
        <v>203</v>
      </c>
      <c r="E401" s="94">
        <v>10</v>
      </c>
      <c r="F401" s="158">
        <v>97</v>
      </c>
      <c r="G401" s="94">
        <v>242</v>
      </c>
      <c r="H401" s="94">
        <v>5</v>
      </c>
      <c r="I401" s="158">
        <v>98</v>
      </c>
      <c r="J401" s="94">
        <v>489</v>
      </c>
      <c r="K401" s="94">
        <v>23</v>
      </c>
      <c r="L401" s="158">
        <v>95</v>
      </c>
      <c r="M401" s="54">
        <v>299.72000000000003</v>
      </c>
      <c r="N401" s="55">
        <v>18.3</v>
      </c>
      <c r="O401" s="10">
        <v>59</v>
      </c>
      <c r="P401" s="180">
        <v>398</v>
      </c>
      <c r="Q401" s="93">
        <v>7.73</v>
      </c>
      <c r="R401" s="189">
        <v>7.55</v>
      </c>
      <c r="S401" s="184">
        <v>1637</v>
      </c>
      <c r="T401" s="171">
        <v>1441</v>
      </c>
      <c r="U401" s="184">
        <v>42.14</v>
      </c>
      <c r="V401" s="21">
        <v>4.24</v>
      </c>
      <c r="W401" s="158">
        <v>90</v>
      </c>
      <c r="X401" s="10">
        <v>10.5</v>
      </c>
      <c r="Y401" s="21">
        <v>1.53</v>
      </c>
      <c r="Z401" s="158">
        <v>84</v>
      </c>
      <c r="AA401" s="62">
        <v>83771</v>
      </c>
      <c r="AB401" s="11">
        <f>(AA401+AS401)/B401</f>
        <v>0.54615120864049371</v>
      </c>
      <c r="AC401" s="10">
        <v>147</v>
      </c>
      <c r="AD401" s="10">
        <v>541</v>
      </c>
      <c r="AE401" s="10">
        <v>532</v>
      </c>
      <c r="AF401" s="10">
        <v>447</v>
      </c>
      <c r="AG401" s="10">
        <v>1098</v>
      </c>
      <c r="AH401" s="10">
        <v>1486</v>
      </c>
      <c r="AI401" s="10">
        <v>341</v>
      </c>
      <c r="AJ401" s="10">
        <v>725</v>
      </c>
      <c r="AK401" s="10">
        <v>365</v>
      </c>
      <c r="AL401" s="10">
        <v>60</v>
      </c>
      <c r="AM401" s="10">
        <v>890</v>
      </c>
      <c r="AN401" s="10">
        <v>2648</v>
      </c>
      <c r="AO401" s="10">
        <v>608</v>
      </c>
      <c r="AP401" s="10">
        <v>8399</v>
      </c>
      <c r="AQ401" s="10">
        <f>SUM(AC401:AP401)</f>
        <v>18287</v>
      </c>
      <c r="AR401" s="98">
        <f>AQ401/B401</f>
        <v>0.10450311446368364</v>
      </c>
      <c r="AS401" s="99">
        <v>11800</v>
      </c>
      <c r="AT401" s="11">
        <f>AA401/B401</f>
        <v>0.47871878393051032</v>
      </c>
      <c r="AU401" s="105">
        <f>C401/$E$1</f>
        <v>0.54827117327117325</v>
      </c>
      <c r="AV401" s="106">
        <f>(C401*D401)/1000</f>
        <v>1145.9349999999999</v>
      </c>
      <c r="AW401" s="107">
        <f>(AV401)/$G$2</f>
        <v>0.48189024390243901</v>
      </c>
      <c r="AX401" s="108">
        <f>(C401*G401)/1000</f>
        <v>1366.09</v>
      </c>
      <c r="AY401" s="107">
        <f>(AX401)/$I$2</f>
        <v>0.485980078263963</v>
      </c>
      <c r="AZ401" s="200">
        <f>(0.8*C401*G401)/60</f>
        <v>18214.533333333333</v>
      </c>
    </row>
    <row r="402" spans="1:52" x14ac:dyDescent="0.25">
      <c r="A402" s="71" t="s">
        <v>37</v>
      </c>
      <c r="B402" s="10">
        <v>133156</v>
      </c>
      <c r="C402" s="171">
        <v>4756</v>
      </c>
      <c r="D402" s="165">
        <v>318</v>
      </c>
      <c r="E402" s="86">
        <v>9</v>
      </c>
      <c r="F402" s="159">
        <v>97</v>
      </c>
      <c r="G402" s="86">
        <v>297</v>
      </c>
      <c r="H402" s="86">
        <v>5</v>
      </c>
      <c r="I402" s="159">
        <v>98</v>
      </c>
      <c r="J402" s="86">
        <v>734</v>
      </c>
      <c r="K402" s="86">
        <v>32</v>
      </c>
      <c r="L402" s="159">
        <v>95</v>
      </c>
      <c r="M402" s="95">
        <v>214.8</v>
      </c>
      <c r="N402" s="59">
        <v>17.600000000000001</v>
      </c>
      <c r="O402" s="10">
        <v>60</v>
      </c>
      <c r="P402" s="181">
        <v>422</v>
      </c>
      <c r="Q402" s="175">
        <v>7.77</v>
      </c>
      <c r="R402" s="190">
        <v>7.57</v>
      </c>
      <c r="S402" s="184">
        <v>1760</v>
      </c>
      <c r="T402" s="171">
        <v>1457</v>
      </c>
      <c r="U402" s="184">
        <v>55.8</v>
      </c>
      <c r="V402" s="21">
        <v>6.3</v>
      </c>
      <c r="W402" s="159">
        <v>89</v>
      </c>
      <c r="X402" s="10">
        <v>12</v>
      </c>
      <c r="Y402" s="21">
        <v>1.56</v>
      </c>
      <c r="Z402" s="159">
        <v>85</v>
      </c>
      <c r="AA402" s="10">
        <v>67213</v>
      </c>
      <c r="AB402" s="11">
        <f t="shared" ref="AB402:AB412" si="229">(AA402+AS402)/B402</f>
        <v>0.59616539998197604</v>
      </c>
      <c r="AC402" s="10">
        <v>114</v>
      </c>
      <c r="AD402" s="10">
        <v>338</v>
      </c>
      <c r="AE402" s="10">
        <v>385</v>
      </c>
      <c r="AF402" s="10">
        <v>324</v>
      </c>
      <c r="AG402" s="10">
        <v>782</v>
      </c>
      <c r="AH402" s="10">
        <v>1077</v>
      </c>
      <c r="AI402" s="10">
        <v>253</v>
      </c>
      <c r="AJ402" s="10">
        <v>549</v>
      </c>
      <c r="AK402" s="10">
        <v>236</v>
      </c>
      <c r="AL402" s="10">
        <v>34</v>
      </c>
      <c r="AM402" s="10">
        <v>570</v>
      </c>
      <c r="AN402" s="10">
        <v>1918</v>
      </c>
      <c r="AO402" s="10">
        <v>390</v>
      </c>
      <c r="AP402" s="10">
        <v>4755</v>
      </c>
      <c r="AQ402" s="10">
        <f t="shared" ref="AQ402:AQ412" si="230">SUM(AC402:AP402)</f>
        <v>11725</v>
      </c>
      <c r="AR402" s="98">
        <f>AQ402/B402</f>
        <v>8.8054612634804283E-2</v>
      </c>
      <c r="AS402" s="100">
        <v>12170</v>
      </c>
      <c r="AT402" s="11">
        <f t="shared" ref="AT402:AT412" si="231">AA402/B402</f>
        <v>0.50476884256060561</v>
      </c>
      <c r="AU402" s="105">
        <f t="shared" ref="AU402:AU412" si="232">C402/$E$1</f>
        <v>0.46192696192696192</v>
      </c>
      <c r="AV402" s="106">
        <f t="shared" ref="AV402:AV412" si="233">(C402*D402)/1000</f>
        <v>1512.4079999999999</v>
      </c>
      <c r="AW402" s="107">
        <f t="shared" ref="AW402:AW414" si="234">(AV402)/$G$2</f>
        <v>0.63600000000000001</v>
      </c>
      <c r="AX402" s="108">
        <f t="shared" ref="AX402:AX412" si="235">(C402*G402)/1000</f>
        <v>1412.5319999999999</v>
      </c>
      <c r="AY402" s="107">
        <f t="shared" ref="AY402:AY414" si="236">(AX402)/$I$2</f>
        <v>0.5025016008537887</v>
      </c>
      <c r="AZ402" s="200">
        <f t="shared" ref="AZ402:AZ412" si="237">(0.8*C402*G402)/60</f>
        <v>18833.760000000002</v>
      </c>
    </row>
    <row r="403" spans="1:52" x14ac:dyDescent="0.25">
      <c r="A403" s="71" t="s">
        <v>38</v>
      </c>
      <c r="B403" s="10">
        <v>196583</v>
      </c>
      <c r="C403" s="171">
        <v>6341</v>
      </c>
      <c r="D403" s="165">
        <v>344</v>
      </c>
      <c r="E403" s="86">
        <v>9</v>
      </c>
      <c r="F403" s="159">
        <v>97</v>
      </c>
      <c r="G403" s="86">
        <v>289</v>
      </c>
      <c r="H403" s="86">
        <v>5</v>
      </c>
      <c r="I403" s="159">
        <v>98</v>
      </c>
      <c r="J403" s="86">
        <v>656</v>
      </c>
      <c r="K403" s="86">
        <v>30</v>
      </c>
      <c r="L403" s="159">
        <v>95</v>
      </c>
      <c r="M403" s="11">
        <v>282.72000000000003</v>
      </c>
      <c r="N403" s="59">
        <v>19.5</v>
      </c>
      <c r="O403" s="10">
        <v>87</v>
      </c>
      <c r="P403" s="181">
        <v>572.5</v>
      </c>
      <c r="Q403" s="175">
        <v>7.78</v>
      </c>
      <c r="R403" s="190">
        <v>7.64</v>
      </c>
      <c r="S403" s="184">
        <v>1602</v>
      </c>
      <c r="T403" s="171">
        <v>1221</v>
      </c>
      <c r="U403" s="184">
        <v>54.6</v>
      </c>
      <c r="V403" s="21">
        <v>3.5</v>
      </c>
      <c r="W403" s="159">
        <v>94</v>
      </c>
      <c r="X403" s="10">
        <v>14.6</v>
      </c>
      <c r="Y403" s="21">
        <v>1.69</v>
      </c>
      <c r="Z403" s="159">
        <v>88</v>
      </c>
      <c r="AA403" s="10">
        <v>81488</v>
      </c>
      <c r="AB403" s="11">
        <f t="shared" si="229"/>
        <v>0.46058916589939108</v>
      </c>
      <c r="AC403" s="10">
        <v>142</v>
      </c>
      <c r="AD403" s="10">
        <v>470</v>
      </c>
      <c r="AE403" s="10">
        <v>498</v>
      </c>
      <c r="AF403" s="10">
        <v>435</v>
      </c>
      <c r="AG403" s="10">
        <v>1090</v>
      </c>
      <c r="AH403" s="10">
        <v>1449</v>
      </c>
      <c r="AI403" s="10">
        <v>349</v>
      </c>
      <c r="AJ403" s="10">
        <v>1037</v>
      </c>
      <c r="AK403" s="10">
        <v>394</v>
      </c>
      <c r="AL403" s="10">
        <v>90</v>
      </c>
      <c r="AM403" s="10">
        <v>789</v>
      </c>
      <c r="AN403" s="10">
        <v>2698</v>
      </c>
      <c r="AO403" s="10">
        <v>559</v>
      </c>
      <c r="AP403" s="10">
        <v>7278</v>
      </c>
      <c r="AQ403" s="10">
        <f t="shared" si="230"/>
        <v>17278</v>
      </c>
      <c r="AR403" s="98">
        <f>AQ403/B403</f>
        <v>8.7891628472451841E-2</v>
      </c>
      <c r="AS403" s="100">
        <v>9056</v>
      </c>
      <c r="AT403" s="11">
        <f t="shared" si="231"/>
        <v>0.41452211025368418</v>
      </c>
      <c r="AU403" s="105">
        <f t="shared" si="232"/>
        <v>0.61587024087024089</v>
      </c>
      <c r="AV403" s="106">
        <f t="shared" si="233"/>
        <v>2181.3040000000001</v>
      </c>
      <c r="AW403" s="107">
        <f t="shared" si="234"/>
        <v>0.91728511354079056</v>
      </c>
      <c r="AX403" s="108">
        <f t="shared" si="235"/>
        <v>1832.549</v>
      </c>
      <c r="AY403" s="107">
        <f t="shared" si="236"/>
        <v>0.65192066880113841</v>
      </c>
      <c r="AZ403" s="200">
        <f t="shared" si="237"/>
        <v>24433.986666666668</v>
      </c>
    </row>
    <row r="404" spans="1:52" x14ac:dyDescent="0.25">
      <c r="A404" s="71" t="s">
        <v>39</v>
      </c>
      <c r="B404" s="10">
        <v>163463</v>
      </c>
      <c r="C404" s="171">
        <v>5448.7666666666664</v>
      </c>
      <c r="D404" s="166">
        <v>251.84615384615384</v>
      </c>
      <c r="E404" s="86">
        <v>6.0666666666666664</v>
      </c>
      <c r="F404" s="159">
        <v>97.214384615384603</v>
      </c>
      <c r="G404" s="86">
        <v>273.84615384615387</v>
      </c>
      <c r="H404" s="86">
        <v>4.4000000000000004</v>
      </c>
      <c r="I404" s="159">
        <v>98.237999999999985</v>
      </c>
      <c r="J404" s="86">
        <v>616.84615384615381</v>
      </c>
      <c r="K404" s="86">
        <v>27.919999999999998</v>
      </c>
      <c r="L404" s="159">
        <v>94.950307692307689</v>
      </c>
      <c r="M404" s="11">
        <v>166.02</v>
      </c>
      <c r="N404" s="59">
        <v>19.399999999999999</v>
      </c>
      <c r="O404" s="10">
        <v>61</v>
      </c>
      <c r="P404" s="181">
        <v>458</v>
      </c>
      <c r="Q404" s="175">
        <v>7.8138461538461534</v>
      </c>
      <c r="R404" s="190">
        <v>7.8273333333333337</v>
      </c>
      <c r="S404" s="184">
        <v>1614.3846153846155</v>
      </c>
      <c r="T404" s="171">
        <v>1317.6666666666667</v>
      </c>
      <c r="U404" s="184">
        <v>60.276923076923076</v>
      </c>
      <c r="V404" s="21">
        <v>2.0619999999999998</v>
      </c>
      <c r="W404" s="159">
        <v>96.542769230769238</v>
      </c>
      <c r="X404" s="10">
        <v>12.517692307692309</v>
      </c>
      <c r="Y404" s="21">
        <v>1.4119999999999999</v>
      </c>
      <c r="Z404" s="159">
        <v>87.67938461538462</v>
      </c>
      <c r="AA404" s="10">
        <v>68577</v>
      </c>
      <c r="AB404" s="11">
        <f t="shared" si="229"/>
        <v>0.51736478591485535</v>
      </c>
      <c r="AC404" s="10">
        <v>182</v>
      </c>
      <c r="AD404" s="10">
        <v>420</v>
      </c>
      <c r="AE404" s="10">
        <v>425</v>
      </c>
      <c r="AF404" s="10">
        <v>386</v>
      </c>
      <c r="AG404" s="10">
        <v>1106</v>
      </c>
      <c r="AH404" s="10">
        <v>1331</v>
      </c>
      <c r="AI404" s="10">
        <v>316</v>
      </c>
      <c r="AJ404" s="10">
        <v>808</v>
      </c>
      <c r="AK404" s="10">
        <v>373</v>
      </c>
      <c r="AL404" s="10">
        <v>119</v>
      </c>
      <c r="AM404" s="10">
        <v>719</v>
      </c>
      <c r="AN404" s="10">
        <v>2202</v>
      </c>
      <c r="AO404" s="10">
        <v>495</v>
      </c>
      <c r="AP404" s="10">
        <v>4646</v>
      </c>
      <c r="AQ404" s="10">
        <f t="shared" si="230"/>
        <v>13528</v>
      </c>
      <c r="AR404" s="98">
        <f>AQ404/B404</f>
        <v>8.2758789450823739E-2</v>
      </c>
      <c r="AS404" s="100">
        <v>15993</v>
      </c>
      <c r="AT404" s="11">
        <f t="shared" si="231"/>
        <v>0.41952613129576721</v>
      </c>
      <c r="AU404" s="105">
        <f t="shared" si="232"/>
        <v>0.52921199171199174</v>
      </c>
      <c r="AV404" s="106">
        <f t="shared" si="233"/>
        <v>1372.250928205128</v>
      </c>
      <c r="AW404" s="107">
        <f t="shared" si="234"/>
        <v>0.57706094541847264</v>
      </c>
      <c r="AX404" s="108">
        <f t="shared" si="235"/>
        <v>1492.1237948717951</v>
      </c>
      <c r="AY404" s="107">
        <f t="shared" si="236"/>
        <v>0.53081600671355211</v>
      </c>
      <c r="AZ404" s="200">
        <f t="shared" si="237"/>
        <v>19894.983931623934</v>
      </c>
    </row>
    <row r="405" spans="1:52" x14ac:dyDescent="0.25">
      <c r="A405" s="71" t="s">
        <v>40</v>
      </c>
      <c r="B405" s="10">
        <v>163243</v>
      </c>
      <c r="C405" s="171">
        <v>5265.9032258064517</v>
      </c>
      <c r="D405" s="165">
        <v>261.15384615384613</v>
      </c>
      <c r="E405" s="86">
        <v>9.0714285714285712</v>
      </c>
      <c r="F405" s="159">
        <v>95.801230769230742</v>
      </c>
      <c r="G405" s="86">
        <v>280.76923076923077</v>
      </c>
      <c r="H405" s="86">
        <v>5</v>
      </c>
      <c r="I405" s="159">
        <v>98.157000000000011</v>
      </c>
      <c r="J405" s="86">
        <v>612.38461538461536</v>
      </c>
      <c r="K405" s="86">
        <v>27.914285714285715</v>
      </c>
      <c r="L405" s="159">
        <v>95.140923076923073</v>
      </c>
      <c r="M405" s="11">
        <v>186.54</v>
      </c>
      <c r="N405" s="59">
        <v>18.600000000000001</v>
      </c>
      <c r="O405" s="10">
        <v>60</v>
      </c>
      <c r="P405" s="181">
        <v>420</v>
      </c>
      <c r="Q405" s="175">
        <v>7.85</v>
      </c>
      <c r="R405" s="190">
        <v>7.9228571428571426</v>
      </c>
      <c r="S405" s="184">
        <v>1349.1538461538462</v>
      </c>
      <c r="T405" s="171">
        <v>1227</v>
      </c>
      <c r="U405" s="184">
        <v>65.961538461538467</v>
      </c>
      <c r="V405" s="21">
        <v>2.7385714285714284</v>
      </c>
      <c r="W405" s="159">
        <v>95.43638461538464</v>
      </c>
      <c r="X405" s="10">
        <v>11.542307692307693</v>
      </c>
      <c r="Y405" s="21">
        <v>1.3478571428571426</v>
      </c>
      <c r="Z405" s="159">
        <v>86.689615384615379</v>
      </c>
      <c r="AA405" s="10">
        <v>69101</v>
      </c>
      <c r="AB405" s="11">
        <f t="shared" si="229"/>
        <v>0.5656659091048315</v>
      </c>
      <c r="AC405" s="10">
        <v>166</v>
      </c>
      <c r="AD405" s="10">
        <v>376</v>
      </c>
      <c r="AE405" s="10">
        <v>512</v>
      </c>
      <c r="AF405" s="10">
        <v>377</v>
      </c>
      <c r="AG405" s="10">
        <v>983</v>
      </c>
      <c r="AH405" s="10">
        <v>1254</v>
      </c>
      <c r="AI405" s="10">
        <v>328</v>
      </c>
      <c r="AJ405" s="10">
        <v>686</v>
      </c>
      <c r="AK405" s="10">
        <v>345</v>
      </c>
      <c r="AL405" s="10">
        <v>191</v>
      </c>
      <c r="AM405" s="10">
        <v>685</v>
      </c>
      <c r="AN405" s="10">
        <v>2252</v>
      </c>
      <c r="AO405" s="10">
        <v>478</v>
      </c>
      <c r="AP405" s="10">
        <v>5211</v>
      </c>
      <c r="AQ405" s="10">
        <f t="shared" si="230"/>
        <v>13844</v>
      </c>
      <c r="AR405" s="98">
        <f>AQ405/B405</f>
        <v>8.4806086631586036E-2</v>
      </c>
      <c r="AS405" s="100">
        <v>23240</v>
      </c>
      <c r="AT405" s="11">
        <f t="shared" si="231"/>
        <v>0.42330145856177598</v>
      </c>
      <c r="AU405" s="105">
        <f t="shared" si="232"/>
        <v>0.51145136225781385</v>
      </c>
      <c r="AV405" s="106">
        <f t="shared" si="233"/>
        <v>1375.2108808933001</v>
      </c>
      <c r="AW405" s="107">
        <f t="shared" si="234"/>
        <v>0.57830566900475189</v>
      </c>
      <c r="AX405" s="108">
        <f t="shared" si="235"/>
        <v>1478.5035980148884</v>
      </c>
      <c r="AY405" s="107">
        <f t="shared" si="236"/>
        <v>0.52597068588220863</v>
      </c>
      <c r="AZ405" s="200">
        <f t="shared" si="237"/>
        <v>19713.38130686518</v>
      </c>
    </row>
    <row r="406" spans="1:52" x14ac:dyDescent="0.25">
      <c r="A406" s="71" t="s">
        <v>41</v>
      </c>
      <c r="B406" s="10">
        <v>163347</v>
      </c>
      <c r="C406" s="171">
        <v>5444.9</v>
      </c>
      <c r="D406" s="165">
        <v>280.92857142857144</v>
      </c>
      <c r="E406" s="86">
        <v>8.1333333333333329</v>
      </c>
      <c r="F406" s="159">
        <v>96.847999999999985</v>
      </c>
      <c r="G406" s="86">
        <v>253.57142857142858</v>
      </c>
      <c r="H406" s="86">
        <v>5.4</v>
      </c>
      <c r="I406" s="159">
        <v>97.591428571428565</v>
      </c>
      <c r="J406" s="86">
        <v>617.85714285714289</v>
      </c>
      <c r="K406" s="86">
        <v>32.68</v>
      </c>
      <c r="L406" s="159">
        <v>93.593285714285713</v>
      </c>
      <c r="M406" s="11">
        <v>152.26</v>
      </c>
      <c r="N406" s="59">
        <v>19.7</v>
      </c>
      <c r="O406" s="10" t="s">
        <v>169</v>
      </c>
      <c r="P406" s="181" t="s">
        <v>169</v>
      </c>
      <c r="Q406" s="175">
        <v>7.79</v>
      </c>
      <c r="R406" s="190">
        <v>8.0833333333333339</v>
      </c>
      <c r="S406" s="184">
        <v>1187.0714285714287</v>
      </c>
      <c r="T406" s="171">
        <v>1117.2</v>
      </c>
      <c r="U406" s="184">
        <v>56.457142857142856</v>
      </c>
      <c r="V406" s="21">
        <v>6.785333333333333</v>
      </c>
      <c r="W406" s="159">
        <v>87.624285714285719</v>
      </c>
      <c r="X406" s="10">
        <v>10.87142857142857</v>
      </c>
      <c r="Y406" s="21">
        <v>1.4119999999999999</v>
      </c>
      <c r="Z406" s="159">
        <v>86.192285714285731</v>
      </c>
      <c r="AA406" s="10">
        <v>66022</v>
      </c>
      <c r="AB406" s="11">
        <f t="shared" si="229"/>
        <v>0.52111149883377106</v>
      </c>
      <c r="AC406" s="10">
        <v>168</v>
      </c>
      <c r="AD406" s="10">
        <v>337</v>
      </c>
      <c r="AE406" s="10">
        <v>366</v>
      </c>
      <c r="AF406" s="10">
        <v>364</v>
      </c>
      <c r="AG406" s="10">
        <v>954</v>
      </c>
      <c r="AH406" s="10">
        <v>1114</v>
      </c>
      <c r="AI406" s="10">
        <v>292</v>
      </c>
      <c r="AJ406" s="10">
        <v>679</v>
      </c>
      <c r="AK406" s="10">
        <v>319</v>
      </c>
      <c r="AL406" s="10">
        <v>154</v>
      </c>
      <c r="AM406" s="10">
        <v>701</v>
      </c>
      <c r="AN406" s="10">
        <v>2230</v>
      </c>
      <c r="AO406" s="10">
        <v>469</v>
      </c>
      <c r="AP406" s="10">
        <v>5390</v>
      </c>
      <c r="AQ406" s="10">
        <f t="shared" si="230"/>
        <v>13537</v>
      </c>
      <c r="AR406" s="98">
        <f t="shared" ref="AR406:AR412" si="238">AQ406/B406</f>
        <v>8.2872657593956428E-2</v>
      </c>
      <c r="AS406" s="100">
        <v>19100</v>
      </c>
      <c r="AT406" s="11">
        <f t="shared" si="231"/>
        <v>0.40418250717797083</v>
      </c>
      <c r="AU406" s="105">
        <f t="shared" si="232"/>
        <v>0.52883644133644125</v>
      </c>
      <c r="AV406" s="106">
        <f t="shared" si="233"/>
        <v>1529.6279785714285</v>
      </c>
      <c r="AW406" s="107">
        <f t="shared" si="234"/>
        <v>0.64324137029917094</v>
      </c>
      <c r="AX406" s="108">
        <f t="shared" si="235"/>
        <v>1380.6710714285714</v>
      </c>
      <c r="AY406" s="107">
        <f t="shared" si="236"/>
        <v>0.49116722569497384</v>
      </c>
      <c r="AZ406" s="200">
        <f t="shared" si="237"/>
        <v>18408.94761904762</v>
      </c>
    </row>
    <row r="407" spans="1:52" x14ac:dyDescent="0.25">
      <c r="A407" s="71" t="s">
        <v>42</v>
      </c>
      <c r="B407" s="10">
        <v>152754</v>
      </c>
      <c r="C407" s="171">
        <v>4927.5483870967746</v>
      </c>
      <c r="D407" s="165">
        <v>608.76923076923072</v>
      </c>
      <c r="E407" s="86">
        <v>8.5</v>
      </c>
      <c r="F407" s="159">
        <v>97.021692307692305</v>
      </c>
      <c r="G407" s="86">
        <v>315.38461538461536</v>
      </c>
      <c r="H407" s="86">
        <v>6.5714285714285712</v>
      </c>
      <c r="I407" s="159">
        <v>97.290307692307707</v>
      </c>
      <c r="J407" s="86">
        <v>991.84615384615381</v>
      </c>
      <c r="K407" s="86">
        <v>29.749999999999996</v>
      </c>
      <c r="L407" s="159">
        <v>94.586846153846167</v>
      </c>
      <c r="M407" s="11">
        <v>214.64</v>
      </c>
      <c r="N407" s="59">
        <v>20.399999999999999</v>
      </c>
      <c r="O407" s="10">
        <v>67</v>
      </c>
      <c r="P407" s="181">
        <v>467.5</v>
      </c>
      <c r="Q407" s="175">
        <v>7.7107692307692313</v>
      </c>
      <c r="R407" s="190">
        <v>8.0335714285714293</v>
      </c>
      <c r="S407" s="184">
        <v>1307.6923076923076</v>
      </c>
      <c r="T407" s="171">
        <v>1197.5</v>
      </c>
      <c r="U407" s="184">
        <v>57.946153846153848</v>
      </c>
      <c r="V407" s="21">
        <v>7.2100000000000009</v>
      </c>
      <c r="W407" s="159">
        <v>87.743076923076913</v>
      </c>
      <c r="X407" s="10">
        <v>12.55153846153846</v>
      </c>
      <c r="Y407" s="21">
        <v>1.5328571428571429</v>
      </c>
      <c r="Z407" s="159">
        <v>85.131846153846169</v>
      </c>
      <c r="AA407" s="10">
        <v>57465</v>
      </c>
      <c r="AB407" s="11">
        <f t="shared" si="229"/>
        <v>0.49258939209447872</v>
      </c>
      <c r="AC407" s="10">
        <v>126</v>
      </c>
      <c r="AD407" s="10">
        <v>427</v>
      </c>
      <c r="AE407" s="10">
        <v>452</v>
      </c>
      <c r="AF407" s="10">
        <v>395</v>
      </c>
      <c r="AG407" s="10">
        <v>989</v>
      </c>
      <c r="AH407" s="10">
        <v>1063</v>
      </c>
      <c r="AI407" s="10">
        <v>241</v>
      </c>
      <c r="AJ407" s="10">
        <v>784</v>
      </c>
      <c r="AK407" s="10">
        <v>320</v>
      </c>
      <c r="AL407" s="10">
        <v>135</v>
      </c>
      <c r="AM407" s="10">
        <v>717</v>
      </c>
      <c r="AN407" s="10">
        <v>2089</v>
      </c>
      <c r="AO407" s="10">
        <v>456</v>
      </c>
      <c r="AP407" s="10">
        <v>4824</v>
      </c>
      <c r="AQ407" s="10">
        <f t="shared" si="230"/>
        <v>13018</v>
      </c>
      <c r="AR407" s="98">
        <f t="shared" si="238"/>
        <v>8.5221990913494902E-2</v>
      </c>
      <c r="AS407" s="100">
        <v>17780</v>
      </c>
      <c r="AT407" s="11">
        <f t="shared" si="231"/>
        <v>0.37619309477984209</v>
      </c>
      <c r="AU407" s="105">
        <f t="shared" si="232"/>
        <v>0.47858861568538991</v>
      </c>
      <c r="AV407" s="106">
        <f t="shared" si="233"/>
        <v>2999.7398411910667</v>
      </c>
      <c r="AW407" s="107">
        <f t="shared" si="234"/>
        <v>1.261454937422652</v>
      </c>
      <c r="AX407" s="108">
        <f t="shared" si="235"/>
        <v>1554.0729528535978</v>
      </c>
      <c r="AY407" s="107">
        <f t="shared" si="236"/>
        <v>0.55285412766047592</v>
      </c>
      <c r="AZ407" s="200">
        <f t="shared" si="237"/>
        <v>20720.972704714641</v>
      </c>
    </row>
    <row r="408" spans="1:52" x14ac:dyDescent="0.25">
      <c r="A408" s="71" t="s">
        <v>43</v>
      </c>
      <c r="B408" s="10">
        <v>152738</v>
      </c>
      <c r="C408" s="171">
        <v>4927</v>
      </c>
      <c r="D408" s="165">
        <v>150</v>
      </c>
      <c r="E408" s="86">
        <v>7</v>
      </c>
      <c r="F408" s="159">
        <v>95</v>
      </c>
      <c r="G408" s="86">
        <v>202</v>
      </c>
      <c r="H408" s="86">
        <v>7</v>
      </c>
      <c r="I408" s="159">
        <v>96</v>
      </c>
      <c r="J408" s="86">
        <v>446</v>
      </c>
      <c r="K408" s="86">
        <v>27</v>
      </c>
      <c r="L408" s="159">
        <v>93</v>
      </c>
      <c r="M408" s="11">
        <v>154.72</v>
      </c>
      <c r="N408" s="59">
        <v>20.100000000000001</v>
      </c>
      <c r="O408" s="10">
        <v>61</v>
      </c>
      <c r="P408" s="181">
        <v>571</v>
      </c>
      <c r="Q408" s="175">
        <v>8.08</v>
      </c>
      <c r="R408" s="190">
        <v>7.84</v>
      </c>
      <c r="S408" s="184">
        <v>1391</v>
      </c>
      <c r="T408" s="171">
        <v>1263</v>
      </c>
      <c r="U408" s="184">
        <v>57.6</v>
      </c>
      <c r="V408" s="21">
        <v>4.4000000000000004</v>
      </c>
      <c r="W408" s="159">
        <v>92</v>
      </c>
      <c r="X408" s="10">
        <v>9</v>
      </c>
      <c r="Y408" s="21">
        <v>1.3</v>
      </c>
      <c r="Z408" s="159">
        <v>83</v>
      </c>
      <c r="AA408" s="10">
        <v>56422</v>
      </c>
      <c r="AB408" s="11">
        <f t="shared" si="229"/>
        <v>0.49124644816614071</v>
      </c>
      <c r="AC408" s="10">
        <v>118</v>
      </c>
      <c r="AD408" s="10">
        <v>421</v>
      </c>
      <c r="AE408" s="10">
        <v>322</v>
      </c>
      <c r="AF408" s="10">
        <v>402</v>
      </c>
      <c r="AG408" s="10">
        <v>1100</v>
      </c>
      <c r="AH408" s="10">
        <v>952</v>
      </c>
      <c r="AI408" s="10">
        <v>237</v>
      </c>
      <c r="AJ408" s="10">
        <v>1082</v>
      </c>
      <c r="AK408" s="10">
        <v>336</v>
      </c>
      <c r="AL408" s="10">
        <v>118</v>
      </c>
      <c r="AM408" s="10">
        <v>558</v>
      </c>
      <c r="AN408" s="10">
        <v>2046</v>
      </c>
      <c r="AO408" s="10">
        <v>414</v>
      </c>
      <c r="AP408" s="10">
        <v>4969</v>
      </c>
      <c r="AQ408" s="10">
        <f t="shared" si="230"/>
        <v>13075</v>
      </c>
      <c r="AR408" s="98">
        <f t="shared" si="238"/>
        <v>8.5604106378242478E-2</v>
      </c>
      <c r="AS408" s="100">
        <v>18610</v>
      </c>
      <c r="AT408" s="11">
        <f t="shared" si="231"/>
        <v>0.36940381568437453</v>
      </c>
      <c r="AU408" s="105">
        <f t="shared" si="232"/>
        <v>0.47853535353535354</v>
      </c>
      <c r="AV408" s="106">
        <f t="shared" si="233"/>
        <v>739.05</v>
      </c>
      <c r="AW408" s="107">
        <f t="shared" si="234"/>
        <v>0.31078637510513035</v>
      </c>
      <c r="AX408" s="108">
        <f t="shared" si="235"/>
        <v>995.25400000000002</v>
      </c>
      <c r="AY408" s="107">
        <f t="shared" si="236"/>
        <v>0.35405691924582</v>
      </c>
      <c r="AZ408" s="200">
        <f t="shared" si="237"/>
        <v>13270.053333333335</v>
      </c>
    </row>
    <row r="409" spans="1:52" x14ac:dyDescent="0.25">
      <c r="A409" s="71" t="s">
        <v>44</v>
      </c>
      <c r="B409" s="10">
        <v>157696</v>
      </c>
      <c r="C409" s="171">
        <v>5256.5333333333338</v>
      </c>
      <c r="D409" s="165">
        <v>176.64615384615385</v>
      </c>
      <c r="E409" s="86">
        <v>6</v>
      </c>
      <c r="F409" s="159">
        <v>95.333615384615385</v>
      </c>
      <c r="G409" s="86">
        <v>221.53846153846155</v>
      </c>
      <c r="H409" s="86">
        <v>5.6875</v>
      </c>
      <c r="I409" s="159">
        <v>97.116230769230768</v>
      </c>
      <c r="J409" s="86">
        <v>473.15384615384613</v>
      </c>
      <c r="K409" s="86">
        <v>24.812500000000004</v>
      </c>
      <c r="L409" s="159">
        <v>94.064384615384611</v>
      </c>
      <c r="M409" s="11">
        <v>146.4</v>
      </c>
      <c r="N409" s="59">
        <v>20.100000000000001</v>
      </c>
      <c r="O409" s="10">
        <v>52</v>
      </c>
      <c r="P409" s="181">
        <v>379</v>
      </c>
      <c r="Q409" s="175">
        <v>7.8176923076923082</v>
      </c>
      <c r="R409" s="190">
        <v>8.0975000000000001</v>
      </c>
      <c r="S409" s="184">
        <v>1535.6153846153845</v>
      </c>
      <c r="T409" s="171">
        <v>1348</v>
      </c>
      <c r="U409" s="184">
        <v>57.361538461538473</v>
      </c>
      <c r="V409" s="21">
        <v>3.051333333333333</v>
      </c>
      <c r="W409" s="159">
        <v>94.58276923076923</v>
      </c>
      <c r="X409" s="10">
        <v>8.6038461538461544</v>
      </c>
      <c r="Y409" s="21">
        <v>1.4043750000000002</v>
      </c>
      <c r="Z409" s="159">
        <v>81.370769230769227</v>
      </c>
      <c r="AA409" s="10">
        <v>60637</v>
      </c>
      <c r="AB409" s="11">
        <f t="shared" si="229"/>
        <v>0.47786246956168832</v>
      </c>
      <c r="AC409" s="10">
        <v>148</v>
      </c>
      <c r="AD409" s="10">
        <v>399</v>
      </c>
      <c r="AE409" s="10">
        <v>419</v>
      </c>
      <c r="AF409" s="10">
        <v>377</v>
      </c>
      <c r="AG409" s="10">
        <v>1046</v>
      </c>
      <c r="AH409" s="10">
        <v>1201</v>
      </c>
      <c r="AI409" s="10">
        <v>289</v>
      </c>
      <c r="AJ409" s="10">
        <v>736</v>
      </c>
      <c r="AK409" s="10">
        <v>379</v>
      </c>
      <c r="AL409" s="10">
        <v>133</v>
      </c>
      <c r="AM409" s="10">
        <v>623</v>
      </c>
      <c r="AN409" s="10">
        <v>1991</v>
      </c>
      <c r="AO409" s="10">
        <v>442</v>
      </c>
      <c r="AP409" s="10">
        <v>4777</v>
      </c>
      <c r="AQ409" s="10">
        <f t="shared" si="230"/>
        <v>12960</v>
      </c>
      <c r="AR409" s="98">
        <f t="shared" si="238"/>
        <v>8.2183441558441553E-2</v>
      </c>
      <c r="AS409" s="100">
        <v>14720</v>
      </c>
      <c r="AT409" s="11">
        <f t="shared" si="231"/>
        <v>0.38451831371753248</v>
      </c>
      <c r="AU409" s="105">
        <f t="shared" si="232"/>
        <v>0.51054131054131058</v>
      </c>
      <c r="AV409" s="106">
        <f t="shared" si="233"/>
        <v>928.5463958974359</v>
      </c>
      <c r="AW409" s="107">
        <f t="shared" si="234"/>
        <v>0.39047367363222701</v>
      </c>
      <c r="AX409" s="108">
        <f t="shared" si="235"/>
        <v>1164.5243076923077</v>
      </c>
      <c r="AY409" s="107">
        <f t="shared" si="236"/>
        <v>0.41427403333059687</v>
      </c>
      <c r="AZ409" s="200">
        <f t="shared" si="237"/>
        <v>15526.990769230772</v>
      </c>
    </row>
    <row r="410" spans="1:52" x14ac:dyDescent="0.25">
      <c r="A410" s="71" t="s">
        <v>45</v>
      </c>
      <c r="B410" s="10">
        <v>165259</v>
      </c>
      <c r="C410" s="171">
        <v>5331</v>
      </c>
      <c r="D410" s="165">
        <v>291</v>
      </c>
      <c r="E410" s="86">
        <v>6</v>
      </c>
      <c r="F410" s="159">
        <v>96</v>
      </c>
      <c r="G410" s="86">
        <v>287</v>
      </c>
      <c r="H410" s="86">
        <v>7</v>
      </c>
      <c r="I410" s="159">
        <v>98</v>
      </c>
      <c r="J410" s="86">
        <v>687</v>
      </c>
      <c r="K410" s="86">
        <v>34</v>
      </c>
      <c r="L410" s="159">
        <v>95</v>
      </c>
      <c r="M410" s="11">
        <v>146.58000000000001</v>
      </c>
      <c r="N410" s="59">
        <v>18.899999999999999</v>
      </c>
      <c r="O410" s="10">
        <v>66</v>
      </c>
      <c r="P410" s="181">
        <v>500</v>
      </c>
      <c r="Q410" s="175">
        <v>7.44</v>
      </c>
      <c r="R410" s="190">
        <v>7.57</v>
      </c>
      <c r="S410" s="184">
        <v>1731</v>
      </c>
      <c r="T410" s="171">
        <v>1530</v>
      </c>
      <c r="U410" s="184">
        <v>64.400000000000006</v>
      </c>
      <c r="V410" s="21">
        <v>6.3</v>
      </c>
      <c r="W410" s="159">
        <v>94</v>
      </c>
      <c r="X410" s="10">
        <v>10.3</v>
      </c>
      <c r="Y410" s="21">
        <v>1.54</v>
      </c>
      <c r="Z410" s="159">
        <v>85</v>
      </c>
      <c r="AA410" s="10">
        <v>76379</v>
      </c>
      <c r="AB410" s="11">
        <f t="shared" si="229"/>
        <v>0.52934484657416536</v>
      </c>
      <c r="AC410" s="10">
        <v>150</v>
      </c>
      <c r="AD410" s="10">
        <v>427</v>
      </c>
      <c r="AE410" s="10">
        <v>449</v>
      </c>
      <c r="AF410" s="10">
        <v>390</v>
      </c>
      <c r="AG410" s="10">
        <v>1077</v>
      </c>
      <c r="AH410" s="10">
        <v>1157</v>
      </c>
      <c r="AI410" s="10">
        <v>331</v>
      </c>
      <c r="AJ410" s="10">
        <v>676</v>
      </c>
      <c r="AK410" s="10">
        <v>442</v>
      </c>
      <c r="AL410" s="10">
        <v>126</v>
      </c>
      <c r="AM410" s="10">
        <v>623</v>
      </c>
      <c r="AN410" s="10">
        <v>2210</v>
      </c>
      <c r="AO410" s="10">
        <v>483</v>
      </c>
      <c r="AP410" s="10">
        <v>5242</v>
      </c>
      <c r="AQ410" s="10">
        <f t="shared" si="230"/>
        <v>13783</v>
      </c>
      <c r="AR410" s="98">
        <f t="shared" si="238"/>
        <v>8.3402416812397503E-2</v>
      </c>
      <c r="AS410" s="100">
        <v>11100</v>
      </c>
      <c r="AT410" s="11">
        <f t="shared" si="231"/>
        <v>0.46217755160082052</v>
      </c>
      <c r="AU410" s="105">
        <f t="shared" si="232"/>
        <v>0.51777389277389274</v>
      </c>
      <c r="AV410" s="106">
        <f t="shared" si="233"/>
        <v>1551.3209999999999</v>
      </c>
      <c r="AW410" s="107">
        <f t="shared" si="234"/>
        <v>0.65236375105130362</v>
      </c>
      <c r="AX410" s="108">
        <f t="shared" si="235"/>
        <v>1529.9970000000001</v>
      </c>
      <c r="AY410" s="107">
        <f t="shared" si="236"/>
        <v>0.54428922091782284</v>
      </c>
      <c r="AZ410" s="200">
        <f t="shared" si="237"/>
        <v>20399.960000000003</v>
      </c>
    </row>
    <row r="411" spans="1:52" x14ac:dyDescent="0.25">
      <c r="A411" s="71" t="s">
        <v>46</v>
      </c>
      <c r="B411" s="10">
        <v>156451</v>
      </c>
      <c r="C411" s="171">
        <v>5215.0333333333338</v>
      </c>
      <c r="D411" s="165">
        <v>226.26666666666668</v>
      </c>
      <c r="E411" s="86">
        <v>9.882352941176471</v>
      </c>
      <c r="F411" s="159">
        <v>94.91</v>
      </c>
      <c r="G411" s="86">
        <v>266</v>
      </c>
      <c r="H411" s="86">
        <v>4.7058823529411766</v>
      </c>
      <c r="I411" s="159">
        <v>97.941133333333312</v>
      </c>
      <c r="J411" s="86">
        <v>582</v>
      </c>
      <c r="K411" s="86">
        <v>29.264705882352938</v>
      </c>
      <c r="L411" s="159">
        <v>93.998333333333321</v>
      </c>
      <c r="M411" s="11">
        <v>215.3</v>
      </c>
      <c r="N411" s="59">
        <v>19.8</v>
      </c>
      <c r="O411" s="10">
        <v>83</v>
      </c>
      <c r="P411" s="181">
        <v>810</v>
      </c>
      <c r="Q411" s="175">
        <v>7.6859999999999982</v>
      </c>
      <c r="R411" s="190">
        <v>7.513529411764706</v>
      </c>
      <c r="S411" s="184">
        <v>1804.5333333333333</v>
      </c>
      <c r="T411" s="171">
        <v>1463.4117647058824</v>
      </c>
      <c r="U411" s="184">
        <v>77.853333333333325</v>
      </c>
      <c r="V411" s="21">
        <v>4.5635294117647067</v>
      </c>
      <c r="W411" s="159">
        <v>93.503666666666675</v>
      </c>
      <c r="X411" s="10">
        <v>11.068666666666667</v>
      </c>
      <c r="Y411" s="21">
        <v>0.78470588235294103</v>
      </c>
      <c r="Z411" s="159">
        <v>92.069733333333332</v>
      </c>
      <c r="AA411" s="10">
        <v>78716</v>
      </c>
      <c r="AB411" s="11">
        <f t="shared" si="229"/>
        <v>0.55541990783056672</v>
      </c>
      <c r="AC411" s="10">
        <v>207</v>
      </c>
      <c r="AD411" s="10">
        <v>413</v>
      </c>
      <c r="AE411" s="10">
        <v>437</v>
      </c>
      <c r="AF411" s="10">
        <v>419</v>
      </c>
      <c r="AG411" s="10">
        <v>1032</v>
      </c>
      <c r="AH411" s="10">
        <v>1147</v>
      </c>
      <c r="AI411" s="10">
        <v>320</v>
      </c>
      <c r="AJ411" s="10">
        <v>850</v>
      </c>
      <c r="AK411" s="10">
        <v>487</v>
      </c>
      <c r="AL411" s="10">
        <v>135</v>
      </c>
      <c r="AM411" s="10">
        <v>636</v>
      </c>
      <c r="AN411" s="10">
        <v>2156</v>
      </c>
      <c r="AO411" s="10">
        <v>610</v>
      </c>
      <c r="AP411" s="10">
        <v>4834</v>
      </c>
      <c r="AQ411" s="10">
        <f t="shared" si="230"/>
        <v>13683</v>
      </c>
      <c r="AR411" s="98">
        <f t="shared" si="238"/>
        <v>8.7458693137148366E-2</v>
      </c>
      <c r="AS411" s="100">
        <v>8180</v>
      </c>
      <c r="AT411" s="11">
        <f t="shared" si="231"/>
        <v>0.50313516692127247</v>
      </c>
      <c r="AU411" s="105">
        <f t="shared" si="232"/>
        <v>0.506510619010619</v>
      </c>
      <c r="AV411" s="106">
        <f t="shared" si="233"/>
        <v>1179.9882088888889</v>
      </c>
      <c r="AW411" s="107">
        <f t="shared" si="234"/>
        <v>0.49621034856555463</v>
      </c>
      <c r="AX411" s="108">
        <f t="shared" si="235"/>
        <v>1387.1988666666666</v>
      </c>
      <c r="AY411" s="107">
        <f t="shared" si="236"/>
        <v>0.49348945808134709</v>
      </c>
      <c r="AZ411" s="200">
        <f t="shared" si="237"/>
        <v>18495.984888888892</v>
      </c>
    </row>
    <row r="412" spans="1:52" ht="13" thickBot="1" x14ac:dyDescent="0.3">
      <c r="A412" s="72" t="s">
        <v>47</v>
      </c>
      <c r="B412" s="65">
        <v>162380</v>
      </c>
      <c r="C412" s="172">
        <v>5238.0645161290322</v>
      </c>
      <c r="D412" s="167">
        <v>242.76923076923077</v>
      </c>
      <c r="E412" s="97">
        <v>9.1999999999999993</v>
      </c>
      <c r="F412" s="160">
        <v>95.063923076923089</v>
      </c>
      <c r="G412" s="97">
        <v>246.15384615384616</v>
      </c>
      <c r="H412" s="97">
        <v>4.1333333333333337</v>
      </c>
      <c r="I412" s="160">
        <v>98.115769230769217</v>
      </c>
      <c r="J412" s="97">
        <v>561.53846153846155</v>
      </c>
      <c r="K412" s="97">
        <v>25.09333333333333</v>
      </c>
      <c r="L412" s="160">
        <v>94.959153846153811</v>
      </c>
      <c r="M412" s="60">
        <v>188</v>
      </c>
      <c r="N412" s="61">
        <v>19.2</v>
      </c>
      <c r="O412" s="10">
        <v>61</v>
      </c>
      <c r="P412" s="182">
        <v>484</v>
      </c>
      <c r="Q412" s="176">
        <v>7.6815384615384605</v>
      </c>
      <c r="R412" s="191">
        <v>7.5386666666666686</v>
      </c>
      <c r="S412" s="185">
        <v>1778.3846153846155</v>
      </c>
      <c r="T412" s="194">
        <v>1464.7333333333333</v>
      </c>
      <c r="U412" s="184">
        <v>66.007692307692295</v>
      </c>
      <c r="V412" s="21">
        <v>6.2053333333333329</v>
      </c>
      <c r="W412" s="160">
        <v>89.714692307692303</v>
      </c>
      <c r="X412" s="10">
        <v>10.716153846153846</v>
      </c>
      <c r="Y412" s="21">
        <v>1.3380000000000001</v>
      </c>
      <c r="Z412" s="160">
        <v>86.282076923076929</v>
      </c>
      <c r="AA412" s="65">
        <v>83831</v>
      </c>
      <c r="AB412" s="11">
        <f t="shared" si="229"/>
        <v>0.56097425791353617</v>
      </c>
      <c r="AC412" s="10">
        <v>159</v>
      </c>
      <c r="AD412" s="10">
        <v>394</v>
      </c>
      <c r="AE412" s="10">
        <v>395</v>
      </c>
      <c r="AF412" s="10">
        <v>394</v>
      </c>
      <c r="AG412" s="10">
        <v>930</v>
      </c>
      <c r="AH412" s="10">
        <v>1052</v>
      </c>
      <c r="AI412" s="10">
        <v>267</v>
      </c>
      <c r="AJ412" s="10">
        <v>696</v>
      </c>
      <c r="AK412" s="10">
        <v>365</v>
      </c>
      <c r="AL412" s="10">
        <v>77</v>
      </c>
      <c r="AM412" s="10">
        <v>589</v>
      </c>
      <c r="AN412" s="10">
        <v>2012</v>
      </c>
      <c r="AO412" s="10">
        <v>437</v>
      </c>
      <c r="AP412" s="10">
        <v>4362</v>
      </c>
      <c r="AQ412" s="10">
        <f t="shared" si="230"/>
        <v>12129</v>
      </c>
      <c r="AR412" s="98">
        <f t="shared" si="238"/>
        <v>7.469515950240177E-2</v>
      </c>
      <c r="AS412" s="100">
        <v>7260</v>
      </c>
      <c r="AT412" s="11">
        <f t="shared" si="231"/>
        <v>0.51626431826579633</v>
      </c>
      <c r="AU412" s="105">
        <f t="shared" si="232"/>
        <v>0.50874752487655717</v>
      </c>
      <c r="AV412" s="106">
        <f t="shared" si="233"/>
        <v>1271.6408933002481</v>
      </c>
      <c r="AW412" s="107">
        <f t="shared" si="234"/>
        <v>0.53475226799842224</v>
      </c>
      <c r="AX412" s="108">
        <f t="shared" si="235"/>
        <v>1289.3697270471466</v>
      </c>
      <c r="AY412" s="107">
        <f t="shared" si="236"/>
        <v>0.45868720279158542</v>
      </c>
      <c r="AZ412" s="200">
        <f t="shared" si="237"/>
        <v>17191.59636062862</v>
      </c>
    </row>
    <row r="413" spans="1:52" ht="13" thickTop="1" x14ac:dyDescent="0.25">
      <c r="A413" s="141" t="s">
        <v>187</v>
      </c>
      <c r="B413" s="142">
        <f>SUM(B401:B412)</f>
        <v>1942060</v>
      </c>
      <c r="C413" s="173"/>
      <c r="D413" s="154"/>
      <c r="E413" s="135"/>
      <c r="F413" s="161"/>
      <c r="G413" s="135"/>
      <c r="H413" s="135"/>
      <c r="I413" s="161"/>
      <c r="J413" s="135"/>
      <c r="K413" s="135"/>
      <c r="L413" s="161"/>
      <c r="M413" s="74">
        <f>SUM(M401:M412)</f>
        <v>2367.6999999999998</v>
      </c>
      <c r="N413" s="75"/>
      <c r="O413" s="74">
        <f>SUM(O401:O412)</f>
        <v>717</v>
      </c>
      <c r="P413" s="183">
        <f>SUM(P401:P412)</f>
        <v>5482</v>
      </c>
      <c r="Q413" s="177"/>
      <c r="R413" s="192"/>
      <c r="S413" s="186"/>
      <c r="T413" s="195"/>
      <c r="U413" s="187"/>
      <c r="V413" s="79"/>
      <c r="W413" s="161"/>
      <c r="X413" s="75"/>
      <c r="Y413" s="79"/>
      <c r="Z413" s="161"/>
      <c r="AA413" s="74">
        <f>SUM(AA401:AA412)</f>
        <v>849622</v>
      </c>
      <c r="AB413" s="75"/>
      <c r="AC413" s="142">
        <f t="shared" ref="AC413:AR413" si="239">SUM(AC401:AC412)</f>
        <v>1827</v>
      </c>
      <c r="AD413" s="142">
        <f t="shared" si="239"/>
        <v>4963</v>
      </c>
      <c r="AE413" s="142">
        <f t="shared" si="239"/>
        <v>5192</v>
      </c>
      <c r="AF413" s="142">
        <f t="shared" si="239"/>
        <v>4710</v>
      </c>
      <c r="AG413" s="142">
        <f t="shared" si="239"/>
        <v>12187</v>
      </c>
      <c r="AH413" s="142">
        <f t="shared" si="239"/>
        <v>14283</v>
      </c>
      <c r="AI413" s="142">
        <f t="shared" si="239"/>
        <v>3564</v>
      </c>
      <c r="AJ413" s="142">
        <f t="shared" si="239"/>
        <v>9308</v>
      </c>
      <c r="AK413" s="142">
        <f t="shared" si="239"/>
        <v>4361</v>
      </c>
      <c r="AL413" s="142">
        <f t="shared" si="239"/>
        <v>1372</v>
      </c>
      <c r="AM413" s="142">
        <f t="shared" si="239"/>
        <v>8100</v>
      </c>
      <c r="AN413" s="142">
        <f t="shared" si="239"/>
        <v>26452</v>
      </c>
      <c r="AO413" s="142">
        <f t="shared" si="239"/>
        <v>5841</v>
      </c>
      <c r="AP413" s="142">
        <f t="shared" si="239"/>
        <v>64687</v>
      </c>
      <c r="AQ413" s="142">
        <f t="shared" si="239"/>
        <v>166847</v>
      </c>
      <c r="AR413" s="75">
        <f t="shared" si="239"/>
        <v>1.0294526975494325</v>
      </c>
      <c r="AS413" s="142">
        <f>SUM(AS401:AS412)</f>
        <v>169009</v>
      </c>
      <c r="AT413" s="75"/>
      <c r="AU413" s="109"/>
      <c r="AV413" s="110"/>
      <c r="AW413" s="111"/>
      <c r="AX413" s="112"/>
      <c r="AY413" s="111"/>
      <c r="AZ413" s="201"/>
    </row>
    <row r="414" spans="1:52" ht="13" thickBot="1" x14ac:dyDescent="0.3">
      <c r="A414" s="14" t="s">
        <v>188</v>
      </c>
      <c r="B414" s="15">
        <f t="shared" ref="B414:Z414" si="240">AVERAGE(B401:B412)</f>
        <v>161838.33333333334</v>
      </c>
      <c r="C414" s="174">
        <f t="shared" si="240"/>
        <v>5316.3957885304653</v>
      </c>
      <c r="D414" s="155">
        <f t="shared" si="240"/>
        <v>279.53165445665451</v>
      </c>
      <c r="E414" s="140">
        <f t="shared" si="240"/>
        <v>8.1544817927170872</v>
      </c>
      <c r="F414" s="162">
        <f>AVERAGE(F401:F412)</f>
        <v>96.182737179487177</v>
      </c>
      <c r="G414" s="140">
        <f>AVERAGE(G401:G412)</f>
        <v>264.52197802197799</v>
      </c>
      <c r="H414" s="140">
        <f>AVERAGE(H401:H412)</f>
        <v>5.4081786881419234</v>
      </c>
      <c r="I414" s="162">
        <f>AVERAGE(I401:I412)</f>
        <v>97.70415579975581</v>
      </c>
      <c r="J414" s="140">
        <f t="shared" si="240"/>
        <v>622.30219780219772</v>
      </c>
      <c r="K414" s="140">
        <f t="shared" si="240"/>
        <v>28.619568744164329</v>
      </c>
      <c r="L414" s="162">
        <f>AVERAGE(L401:L412)</f>
        <v>94.524436202686204</v>
      </c>
      <c r="M414" s="15">
        <f t="shared" si="240"/>
        <v>197.30833333333331</v>
      </c>
      <c r="N414" s="140">
        <f t="shared" si="240"/>
        <v>19.3</v>
      </c>
      <c r="O414" s="15">
        <f t="shared" si="240"/>
        <v>65.181818181818187</v>
      </c>
      <c r="P414" s="174">
        <f t="shared" si="240"/>
        <v>498.36363636363637</v>
      </c>
      <c r="Q414" s="178">
        <f t="shared" si="240"/>
        <v>7.7624871794871781</v>
      </c>
      <c r="R414" s="193">
        <f t="shared" si="240"/>
        <v>7.7655659430438853</v>
      </c>
      <c r="S414" s="155">
        <f t="shared" si="240"/>
        <v>1558.1529609279612</v>
      </c>
      <c r="T414" s="196">
        <f t="shared" si="240"/>
        <v>1337.2926470588236</v>
      </c>
      <c r="U414" s="155">
        <f t="shared" si="240"/>
        <v>59.700360195360197</v>
      </c>
      <c r="V414" s="145">
        <f t="shared" si="240"/>
        <v>4.7796750700280111</v>
      </c>
      <c r="W414" s="198">
        <f t="shared" si="240"/>
        <v>92.012303724053723</v>
      </c>
      <c r="X414" s="140">
        <f t="shared" si="240"/>
        <v>11.189302808302807</v>
      </c>
      <c r="Y414" s="145">
        <f t="shared" si="240"/>
        <v>1.4043162640056022</v>
      </c>
      <c r="Z414" s="198">
        <f t="shared" si="240"/>
        <v>85.867975946275962</v>
      </c>
      <c r="AA414" s="15">
        <f>AVERAGE(AA401:AA412)</f>
        <v>70801.833333333328</v>
      </c>
      <c r="AB414" s="143">
        <f>AVERAGE(AB401:AB412)</f>
        <v>0.52620710754299127</v>
      </c>
      <c r="AC414" s="15">
        <f t="shared" ref="AC414:AR414" si="241">AVERAGE(AC401:AC412)</f>
        <v>152.25</v>
      </c>
      <c r="AD414" s="15">
        <f t="shared" si="241"/>
        <v>413.58333333333331</v>
      </c>
      <c r="AE414" s="15">
        <f t="shared" si="241"/>
        <v>432.66666666666669</v>
      </c>
      <c r="AF414" s="15">
        <f t="shared" si="241"/>
        <v>392.5</v>
      </c>
      <c r="AG414" s="15">
        <f t="shared" si="241"/>
        <v>1015.5833333333334</v>
      </c>
      <c r="AH414" s="15">
        <f t="shared" si="241"/>
        <v>1190.25</v>
      </c>
      <c r="AI414" s="15">
        <f t="shared" si="241"/>
        <v>297</v>
      </c>
      <c r="AJ414" s="15">
        <f t="shared" si="241"/>
        <v>775.66666666666663</v>
      </c>
      <c r="AK414" s="15">
        <f t="shared" si="241"/>
        <v>363.41666666666669</v>
      </c>
      <c r="AL414" s="15">
        <f t="shared" si="241"/>
        <v>114.33333333333333</v>
      </c>
      <c r="AM414" s="15">
        <f t="shared" si="241"/>
        <v>675</v>
      </c>
      <c r="AN414" s="15">
        <f t="shared" si="241"/>
        <v>2204.3333333333335</v>
      </c>
      <c r="AO414" s="15">
        <f t="shared" si="241"/>
        <v>486.75</v>
      </c>
      <c r="AP414" s="15">
        <f t="shared" si="241"/>
        <v>5390.583333333333</v>
      </c>
      <c r="AQ414" s="15">
        <f t="shared" si="241"/>
        <v>13903.916666666666</v>
      </c>
      <c r="AR414" s="143">
        <f t="shared" si="241"/>
        <v>8.5787724795786044E-2</v>
      </c>
      <c r="AS414" s="15">
        <f>AVERAGE(AS401:AS412)</f>
        <v>14084.083333333334</v>
      </c>
      <c r="AT414" s="143">
        <f>AVERAGE(AT401:AT412)</f>
        <v>0.43805934122916268</v>
      </c>
      <c r="AU414" s="146">
        <f t="shared" ref="AU414" si="242">C414/$E$1</f>
        <v>0.51635545731647881</v>
      </c>
      <c r="AV414" s="147">
        <f t="shared" ref="AV414" si="243">(C414*D414)/1000</f>
        <v>1486.1009105143114</v>
      </c>
      <c r="AW414" s="148">
        <f t="shared" si="234"/>
        <v>0.62493730467380626</v>
      </c>
      <c r="AX414" s="149">
        <f t="shared" ref="AX414" si="244">(C414*G414)/1000</f>
        <v>1406.3035299297921</v>
      </c>
      <c r="AY414" s="148">
        <f t="shared" si="236"/>
        <v>0.50028585198498476</v>
      </c>
      <c r="AZ414" s="202">
        <f>AVERAGE(AZ401:AZ412)</f>
        <v>18758.762576194415</v>
      </c>
    </row>
    <row r="415" spans="1:52" ht="13" thickTop="1" x14ac:dyDescent="0.25"/>
    <row r="416" spans="1:52" ht="13" thickBot="1" x14ac:dyDescent="0.3"/>
    <row r="417" spans="1:52" ht="13" thickTop="1" x14ac:dyDescent="0.25">
      <c r="A417" s="2" t="s">
        <v>7</v>
      </c>
      <c r="B417" s="3" t="s">
        <v>8</v>
      </c>
      <c r="C417" s="168" t="s">
        <v>60</v>
      </c>
      <c r="D417" s="134" t="s">
        <v>153</v>
      </c>
      <c r="E417" s="3" t="s">
        <v>154</v>
      </c>
      <c r="F417" s="156" t="s">
        <v>2</v>
      </c>
      <c r="G417" s="3" t="s">
        <v>155</v>
      </c>
      <c r="H417" s="3" t="s">
        <v>156</v>
      </c>
      <c r="I417" s="156" t="s">
        <v>14</v>
      </c>
      <c r="J417" s="3" t="s">
        <v>157</v>
      </c>
      <c r="K417" s="3" t="s">
        <v>158</v>
      </c>
      <c r="L417" s="156" t="s">
        <v>17</v>
      </c>
      <c r="M417" s="3" t="s">
        <v>18</v>
      </c>
      <c r="N417" s="4" t="s">
        <v>19</v>
      </c>
      <c r="O417" s="204" t="s">
        <v>20</v>
      </c>
      <c r="P417" s="205"/>
      <c r="Q417" s="134" t="s">
        <v>159</v>
      </c>
      <c r="R417" s="168" t="s">
        <v>160</v>
      </c>
      <c r="S417" s="134" t="s">
        <v>161</v>
      </c>
      <c r="T417" s="168" t="s">
        <v>162</v>
      </c>
      <c r="U417" s="134" t="s">
        <v>163</v>
      </c>
      <c r="V417" s="3" t="s">
        <v>164</v>
      </c>
      <c r="W417" s="156" t="s">
        <v>86</v>
      </c>
      <c r="X417" s="3" t="s">
        <v>165</v>
      </c>
      <c r="Y417" s="3" t="s">
        <v>166</v>
      </c>
      <c r="Z417" s="156" t="s">
        <v>89</v>
      </c>
      <c r="AA417" s="4" t="s">
        <v>136</v>
      </c>
      <c r="AB417" s="4" t="s">
        <v>174</v>
      </c>
      <c r="AC417" s="3" t="s">
        <v>175</v>
      </c>
      <c r="AD417" s="3" t="s">
        <v>176</v>
      </c>
      <c r="AE417" s="3" t="s">
        <v>177</v>
      </c>
      <c r="AF417" s="3" t="s">
        <v>178</v>
      </c>
      <c r="AG417" s="3" t="s">
        <v>179</v>
      </c>
      <c r="AH417" s="3" t="s">
        <v>180</v>
      </c>
      <c r="AI417" s="3" t="s">
        <v>181</v>
      </c>
      <c r="AJ417" s="3" t="s">
        <v>182</v>
      </c>
      <c r="AK417" s="3" t="s">
        <v>183</v>
      </c>
      <c r="AL417" s="3" t="s">
        <v>184</v>
      </c>
      <c r="AM417" s="3" t="s">
        <v>100</v>
      </c>
      <c r="AN417" s="3" t="s">
        <v>120</v>
      </c>
      <c r="AO417" s="3" t="s">
        <v>101</v>
      </c>
      <c r="AP417" s="3" t="s">
        <v>102</v>
      </c>
      <c r="AQ417" s="3" t="s">
        <v>137</v>
      </c>
      <c r="AR417" s="4" t="s">
        <v>138</v>
      </c>
      <c r="AS417" s="4" t="s">
        <v>167</v>
      </c>
      <c r="AT417" s="4" t="s">
        <v>185</v>
      </c>
      <c r="AU417" s="130" t="s">
        <v>107</v>
      </c>
      <c r="AV417" s="131" t="s">
        <v>108</v>
      </c>
      <c r="AW417" s="132" t="s">
        <v>109</v>
      </c>
      <c r="AX417" s="133" t="s">
        <v>107</v>
      </c>
      <c r="AY417" s="132" t="s">
        <v>107</v>
      </c>
      <c r="AZ417" s="130" t="s">
        <v>23</v>
      </c>
    </row>
    <row r="418" spans="1:52" ht="14" thickBot="1" x14ac:dyDescent="0.3">
      <c r="A418" s="5" t="s">
        <v>189</v>
      </c>
      <c r="B418" s="6" t="s">
        <v>25</v>
      </c>
      <c r="C418" s="169" t="s">
        <v>26</v>
      </c>
      <c r="D418" s="150" t="s">
        <v>27</v>
      </c>
      <c r="E418" s="5" t="s">
        <v>27</v>
      </c>
      <c r="F418" s="157" t="s">
        <v>28</v>
      </c>
      <c r="G418" s="5" t="s">
        <v>27</v>
      </c>
      <c r="H418" s="5" t="s">
        <v>27</v>
      </c>
      <c r="I418" s="157" t="s">
        <v>28</v>
      </c>
      <c r="J418" s="5" t="s">
        <v>27</v>
      </c>
      <c r="K418" s="5" t="s">
        <v>27</v>
      </c>
      <c r="L418" s="157" t="s">
        <v>28</v>
      </c>
      <c r="M418" s="6" t="s">
        <v>29</v>
      </c>
      <c r="N418" s="8" t="s">
        <v>30</v>
      </c>
      <c r="O418" s="6" t="s">
        <v>62</v>
      </c>
      <c r="P418" s="179" t="s">
        <v>52</v>
      </c>
      <c r="Q418" s="150"/>
      <c r="R418" s="188"/>
      <c r="S418" s="150"/>
      <c r="T418" s="188"/>
      <c r="U418" s="150"/>
      <c r="V418" s="5"/>
      <c r="W418" s="157" t="s">
        <v>28</v>
      </c>
      <c r="X418" s="5"/>
      <c r="Y418" s="5"/>
      <c r="Z418" s="157" t="s">
        <v>28</v>
      </c>
      <c r="AA418" s="8" t="s">
        <v>33</v>
      </c>
      <c r="AB418" s="7" t="s">
        <v>34</v>
      </c>
      <c r="AC418" s="8" t="s">
        <v>33</v>
      </c>
      <c r="AD418" s="8" t="s">
        <v>33</v>
      </c>
      <c r="AE418" s="8" t="s">
        <v>33</v>
      </c>
      <c r="AF418" s="8" t="s">
        <v>33</v>
      </c>
      <c r="AG418" s="8" t="s">
        <v>33</v>
      </c>
      <c r="AH418" s="8" t="s">
        <v>33</v>
      </c>
      <c r="AI418" s="8" t="s">
        <v>33</v>
      </c>
      <c r="AJ418" s="8" t="s">
        <v>33</v>
      </c>
      <c r="AK418" s="8" t="s">
        <v>33</v>
      </c>
      <c r="AL418" s="8" t="s">
        <v>33</v>
      </c>
      <c r="AM418" s="8" t="s">
        <v>33</v>
      </c>
      <c r="AN418" s="8" t="s">
        <v>33</v>
      </c>
      <c r="AO418" s="8" t="s">
        <v>33</v>
      </c>
      <c r="AP418" s="8" t="s">
        <v>33</v>
      </c>
      <c r="AQ418" s="8" t="s">
        <v>33</v>
      </c>
      <c r="AR418" s="7" t="s">
        <v>34</v>
      </c>
      <c r="AS418" s="7" t="s">
        <v>33</v>
      </c>
      <c r="AT418" s="7" t="s">
        <v>34</v>
      </c>
      <c r="AU418" s="101" t="s">
        <v>8</v>
      </c>
      <c r="AV418" s="102" t="s">
        <v>111</v>
      </c>
      <c r="AW418" s="103" t="s">
        <v>112</v>
      </c>
      <c r="AX418" s="104" t="s">
        <v>113</v>
      </c>
      <c r="AY418" s="103" t="s">
        <v>114</v>
      </c>
      <c r="AZ418" s="199" t="s">
        <v>35</v>
      </c>
    </row>
    <row r="419" spans="1:52" ht="13" thickTop="1" x14ac:dyDescent="0.25">
      <c r="A419" s="70" t="s">
        <v>36</v>
      </c>
      <c r="B419" s="62">
        <v>148686</v>
      </c>
      <c r="C419" s="170">
        <v>4796</v>
      </c>
      <c r="D419" s="164">
        <v>436.07100000000003</v>
      </c>
      <c r="E419" s="94">
        <v>7.0709999999999997</v>
      </c>
      <c r="F419" s="158">
        <v>98.378</v>
      </c>
      <c r="G419" s="94">
        <v>350</v>
      </c>
      <c r="H419" s="94">
        <v>4.2670000000000003</v>
      </c>
      <c r="I419" s="158">
        <v>98.781000000000006</v>
      </c>
      <c r="J419" s="94">
        <v>1106.9290000000001</v>
      </c>
      <c r="K419" s="94">
        <v>27.347000000000001</v>
      </c>
      <c r="L419" s="158">
        <v>97.528999999999996</v>
      </c>
      <c r="M419" s="54">
        <v>259.86</v>
      </c>
      <c r="N419" s="55">
        <v>18.7</v>
      </c>
      <c r="O419" s="10">
        <v>72</v>
      </c>
      <c r="P419" s="180">
        <v>538</v>
      </c>
      <c r="Q419" s="93">
        <v>7.6769999999999996</v>
      </c>
      <c r="R419" s="189">
        <v>7.6310000000000002</v>
      </c>
      <c r="S419" s="184">
        <v>1864.2139999999999</v>
      </c>
      <c r="T419" s="171">
        <v>1588.5329999999999</v>
      </c>
      <c r="U419" s="184">
        <v>75.486000000000004</v>
      </c>
      <c r="V419" s="21">
        <v>7.8029999999999999</v>
      </c>
      <c r="W419" s="158">
        <v>89.662999999999997</v>
      </c>
      <c r="X419" s="10">
        <v>12.898999999999999</v>
      </c>
      <c r="Y419" s="21">
        <v>1.661</v>
      </c>
      <c r="Z419" s="158">
        <v>87.123000000000005</v>
      </c>
      <c r="AA419" s="62">
        <v>80813</v>
      </c>
      <c r="AB419" s="11">
        <f t="shared" ref="AB419:AB430" si="245">(AA419+AS419)/B419</f>
        <v>0.61083760407839338</v>
      </c>
      <c r="AC419" s="10">
        <v>170</v>
      </c>
      <c r="AD419" s="10">
        <v>445</v>
      </c>
      <c r="AE419" s="10">
        <v>447</v>
      </c>
      <c r="AF419" s="10">
        <v>463</v>
      </c>
      <c r="AG419" s="10">
        <v>1064</v>
      </c>
      <c r="AH419" s="10">
        <v>1225</v>
      </c>
      <c r="AI419" s="10">
        <v>347</v>
      </c>
      <c r="AJ419" s="10">
        <v>785</v>
      </c>
      <c r="AK419" s="10">
        <v>403</v>
      </c>
      <c r="AL419" s="10">
        <v>85</v>
      </c>
      <c r="AM419" s="10">
        <v>638</v>
      </c>
      <c r="AN419" s="10">
        <v>2477</v>
      </c>
      <c r="AO419" s="10">
        <v>483</v>
      </c>
      <c r="AP419" s="10">
        <v>5023</v>
      </c>
      <c r="AQ419" s="10">
        <f t="shared" ref="AQ419" si="246">SUM(AC419:AP419)</f>
        <v>14055</v>
      </c>
      <c r="AR419" s="98">
        <f>AQ419/B419</f>
        <v>9.4528065856906499E-2</v>
      </c>
      <c r="AS419" s="99">
        <v>10010</v>
      </c>
      <c r="AT419" s="11">
        <f t="shared" ref="AT419:AT430" si="247">AA419/B419</f>
        <v>0.54351452053320415</v>
      </c>
      <c r="AU419" s="105">
        <f>C419/$E$1</f>
        <v>0.46581196581196582</v>
      </c>
      <c r="AV419" s="106">
        <f>(C419*D419)/1000</f>
        <v>2091.3965160000002</v>
      </c>
      <c r="AW419" s="107">
        <f>(AV419)/$G$2</f>
        <v>0.87947708830950388</v>
      </c>
      <c r="AX419" s="108">
        <f>(C419*G419)/1000</f>
        <v>1678.6</v>
      </c>
      <c r="AY419" s="107">
        <f>(AX419)/$I$2</f>
        <v>0.59715403770900033</v>
      </c>
      <c r="AZ419" s="200">
        <f>(0.8*C419*G419)/60</f>
        <v>22381.333333333332</v>
      </c>
    </row>
    <row r="420" spans="1:52" x14ac:dyDescent="0.25">
      <c r="A420" s="71" t="s">
        <v>37</v>
      </c>
      <c r="B420" s="10">
        <v>144692</v>
      </c>
      <c r="C420" s="171">
        <v>5168</v>
      </c>
      <c r="D420" s="165">
        <v>364</v>
      </c>
      <c r="E420" s="86">
        <v>9</v>
      </c>
      <c r="F420" s="159">
        <v>97</v>
      </c>
      <c r="G420" s="86">
        <v>348</v>
      </c>
      <c r="H420" s="86">
        <v>5</v>
      </c>
      <c r="I420" s="159">
        <v>99</v>
      </c>
      <c r="J420" s="86">
        <v>793</v>
      </c>
      <c r="K420" s="86">
        <v>31</v>
      </c>
      <c r="L420" s="159">
        <v>95</v>
      </c>
      <c r="M420" s="95">
        <v>200.28</v>
      </c>
      <c r="N420" s="59">
        <v>19.600000000000001</v>
      </c>
      <c r="O420" s="10">
        <v>66</v>
      </c>
      <c r="P420" s="181">
        <v>428.5</v>
      </c>
      <c r="Q420" s="175">
        <v>7.7</v>
      </c>
      <c r="R420" s="190">
        <v>7.73</v>
      </c>
      <c r="S420" s="184">
        <v>1939</v>
      </c>
      <c r="T420" s="171">
        <v>1578</v>
      </c>
      <c r="U420" s="184">
        <v>69</v>
      </c>
      <c r="V420" s="21">
        <v>10.3</v>
      </c>
      <c r="W420" s="159">
        <v>85</v>
      </c>
      <c r="X420" s="10">
        <v>9.8000000000000007</v>
      </c>
      <c r="Y420" s="21">
        <v>1.02</v>
      </c>
      <c r="Z420" s="159">
        <v>89</v>
      </c>
      <c r="AA420" s="10">
        <v>63568</v>
      </c>
      <c r="AB420" s="11">
        <f t="shared" si="245"/>
        <v>0.51791391369253315</v>
      </c>
      <c r="AC420" s="10">
        <v>176</v>
      </c>
      <c r="AD420" s="10">
        <v>402</v>
      </c>
      <c r="AE420" s="10">
        <v>420</v>
      </c>
      <c r="AF420" s="10">
        <v>447</v>
      </c>
      <c r="AG420" s="10">
        <v>1039</v>
      </c>
      <c r="AH420" s="10">
        <v>1033</v>
      </c>
      <c r="AI420" s="10">
        <v>270</v>
      </c>
      <c r="AJ420" s="10">
        <v>810</v>
      </c>
      <c r="AK420" s="10">
        <v>337</v>
      </c>
      <c r="AL420" s="10">
        <v>136</v>
      </c>
      <c r="AM420" s="10">
        <v>593</v>
      </c>
      <c r="AN420" s="10">
        <v>1991</v>
      </c>
      <c r="AO420" s="10">
        <v>466</v>
      </c>
      <c r="AP420" s="10">
        <v>4659</v>
      </c>
      <c r="AQ420" s="10">
        <f t="shared" ref="AQ420" si="248">SUM(AC420:AP420)</f>
        <v>12779</v>
      </c>
      <c r="AR420" s="98">
        <f t="shared" ref="AR420:AR430" si="249">AQ420/B420</f>
        <v>8.831863544632737E-2</v>
      </c>
      <c r="AS420" s="100">
        <v>11370</v>
      </c>
      <c r="AT420" s="11">
        <f t="shared" si="247"/>
        <v>0.43933320432366685</v>
      </c>
      <c r="AU420" s="105">
        <f t="shared" ref="AU420:AU430" si="250">C420/$E$1</f>
        <v>0.5019425019425019</v>
      </c>
      <c r="AV420" s="106">
        <f t="shared" ref="AV420:AV430" si="251">(C420*D420)/1000</f>
        <v>1881.152</v>
      </c>
      <c r="AW420" s="107">
        <f t="shared" ref="AW420:AW430" si="252">(AV420)/$G$2</f>
        <v>0.7910647603027755</v>
      </c>
      <c r="AX420" s="108">
        <f t="shared" ref="AX420:AX430" si="253">(C420*G420)/1000</f>
        <v>1798.4639999999999</v>
      </c>
      <c r="AY420" s="107">
        <f t="shared" ref="AY420:AY430" si="254">(AX420)/$I$2</f>
        <v>0.63979509071504803</v>
      </c>
      <c r="AZ420" s="200">
        <f t="shared" ref="AZ420:AZ430" si="255">(0.8*C420*G420)/60</f>
        <v>23979.520000000004</v>
      </c>
    </row>
    <row r="421" spans="1:52" x14ac:dyDescent="0.25">
      <c r="A421" s="71" t="s">
        <v>38</v>
      </c>
      <c r="B421" s="10">
        <v>161634</v>
      </c>
      <c r="C421" s="171">
        <v>5214</v>
      </c>
      <c r="D421" s="165">
        <v>372.42857142857144</v>
      </c>
      <c r="E421" s="86">
        <v>7.1875</v>
      </c>
      <c r="F421" s="159">
        <v>97.031142857142868</v>
      </c>
      <c r="G421" s="86">
        <v>353.57142857142856</v>
      </c>
      <c r="H421" s="86">
        <v>4.5625</v>
      </c>
      <c r="I421" s="159">
        <v>98.349714285714285</v>
      </c>
      <c r="J421" s="86">
        <v>766.71428571428567</v>
      </c>
      <c r="K421" s="86">
        <v>28.40625</v>
      </c>
      <c r="L421" s="159">
        <v>95.219714285714304</v>
      </c>
      <c r="M421" s="11">
        <v>147.6</v>
      </c>
      <c r="N421" s="59">
        <v>19.100000000000001</v>
      </c>
      <c r="O421" s="10">
        <v>58</v>
      </c>
      <c r="P421" s="181">
        <v>344</v>
      </c>
      <c r="Q421" s="175">
        <v>7.7242857142857133</v>
      </c>
      <c r="R421" s="190">
        <v>7.4937499999999995</v>
      </c>
      <c r="S421" s="184">
        <v>1657.1428571428571</v>
      </c>
      <c r="T421" s="171">
        <v>1384.5333333333333</v>
      </c>
      <c r="U421" s="184">
        <v>67.835714285714289</v>
      </c>
      <c r="V421" s="21">
        <v>8.3731249999999982</v>
      </c>
      <c r="W421" s="159">
        <v>85.499857142857124</v>
      </c>
      <c r="X421" s="10">
        <v>10.773571428571429</v>
      </c>
      <c r="Y421" s="21">
        <v>1.4175</v>
      </c>
      <c r="Z421" s="159">
        <v>86.500214285714279</v>
      </c>
      <c r="AA421" s="10">
        <v>80371</v>
      </c>
      <c r="AB421" s="11">
        <f t="shared" si="245"/>
        <v>0.59963250306247451</v>
      </c>
      <c r="AC421" s="10">
        <v>137</v>
      </c>
      <c r="AD421" s="10">
        <v>374</v>
      </c>
      <c r="AE421" s="10">
        <v>387</v>
      </c>
      <c r="AF421" s="10">
        <v>427</v>
      </c>
      <c r="AG421" s="10">
        <v>951</v>
      </c>
      <c r="AH421" s="10">
        <v>951</v>
      </c>
      <c r="AI421" s="10">
        <v>251</v>
      </c>
      <c r="AJ421" s="10">
        <v>881</v>
      </c>
      <c r="AK421" s="10">
        <v>376</v>
      </c>
      <c r="AL421" s="10">
        <v>114</v>
      </c>
      <c r="AM421" s="10">
        <v>567</v>
      </c>
      <c r="AN421" s="10">
        <v>2176</v>
      </c>
      <c r="AO421" s="10">
        <v>477</v>
      </c>
      <c r="AP421" s="10">
        <v>5040</v>
      </c>
      <c r="AQ421" s="10">
        <f t="shared" ref="AQ421" si="256">SUM(AC421:AP421)</f>
        <v>13109</v>
      </c>
      <c r="AR421" s="98">
        <f t="shared" si="249"/>
        <v>8.1102985757946972E-2</v>
      </c>
      <c r="AS421" s="100">
        <v>16550</v>
      </c>
      <c r="AT421" s="11">
        <f t="shared" si="247"/>
        <v>0.49724067955999357</v>
      </c>
      <c r="AU421" s="105">
        <f t="shared" si="250"/>
        <v>0.50641025641025639</v>
      </c>
      <c r="AV421" s="106">
        <f t="shared" si="251"/>
        <v>1941.8425714285715</v>
      </c>
      <c r="AW421" s="107">
        <f t="shared" si="252"/>
        <v>0.81658644719452123</v>
      </c>
      <c r="AX421" s="108">
        <f t="shared" si="253"/>
        <v>1843.5214285714285</v>
      </c>
      <c r="AY421" s="107">
        <f t="shared" si="254"/>
        <v>0.65582405854550996</v>
      </c>
      <c r="AZ421" s="200">
        <f t="shared" si="255"/>
        <v>24580.285714285714</v>
      </c>
    </row>
    <row r="422" spans="1:52" x14ac:dyDescent="0.25">
      <c r="A422" s="71" t="s">
        <v>39</v>
      </c>
      <c r="B422" s="10">
        <v>140548</v>
      </c>
      <c r="C422" s="171">
        <v>4684.9333333333334</v>
      </c>
      <c r="D422" s="166">
        <v>233.45454545454547</v>
      </c>
      <c r="E422" s="86">
        <v>5.384615384615385</v>
      </c>
      <c r="F422" s="159">
        <v>97.039545454545447</v>
      </c>
      <c r="G422" s="86">
        <v>257.27272727272725</v>
      </c>
      <c r="H422" s="86">
        <v>4.5384615384615383</v>
      </c>
      <c r="I422" s="159">
        <v>98.092909090909089</v>
      </c>
      <c r="J422" s="86">
        <v>519.36363636363637</v>
      </c>
      <c r="K422" s="86">
        <v>25.069230769230767</v>
      </c>
      <c r="L422" s="159">
        <v>94.052363636363637</v>
      </c>
      <c r="M422" s="11">
        <v>153.56</v>
      </c>
      <c r="N422" s="59">
        <v>18.68</v>
      </c>
      <c r="O422" s="10">
        <v>47</v>
      </c>
      <c r="P422" s="181">
        <v>303</v>
      </c>
      <c r="Q422" s="175">
        <v>7.6509090909090904</v>
      </c>
      <c r="R422" s="190">
        <v>7.5046153846153834</v>
      </c>
      <c r="S422" s="184">
        <v>1252.4545454545455</v>
      </c>
      <c r="T422" s="171">
        <v>1135.5384615384614</v>
      </c>
      <c r="U422" s="184">
        <v>60.236363636363649</v>
      </c>
      <c r="V422" s="21">
        <v>7.6584615384615411</v>
      </c>
      <c r="W422" s="159">
        <v>86.130545454545469</v>
      </c>
      <c r="X422" s="10">
        <v>11.671818181818184</v>
      </c>
      <c r="Y422" s="21">
        <v>1.5815384615384613</v>
      </c>
      <c r="Z422" s="159">
        <v>83.807636363636362</v>
      </c>
      <c r="AA422" s="10">
        <v>74881</v>
      </c>
      <c r="AB422" s="11">
        <f t="shared" si="245"/>
        <v>0.67465207615903466</v>
      </c>
      <c r="AC422" s="10">
        <v>104</v>
      </c>
      <c r="AD422" s="10">
        <v>326</v>
      </c>
      <c r="AE422" s="10">
        <v>342</v>
      </c>
      <c r="AF422" s="10">
        <v>415</v>
      </c>
      <c r="AG422" s="10">
        <v>827</v>
      </c>
      <c r="AH422" s="10">
        <v>865</v>
      </c>
      <c r="AI422" s="10">
        <v>226</v>
      </c>
      <c r="AJ422" s="10">
        <v>795</v>
      </c>
      <c r="AK422" s="10">
        <v>304</v>
      </c>
      <c r="AL422" s="10">
        <v>111</v>
      </c>
      <c r="AM422" s="10">
        <v>512</v>
      </c>
      <c r="AN422" s="10">
        <v>2022</v>
      </c>
      <c r="AO422" s="10">
        <v>456</v>
      </c>
      <c r="AP422" s="10">
        <v>4047</v>
      </c>
      <c r="AQ422" s="10">
        <f t="shared" ref="AQ422:AQ430" si="257">SUM(AC422:AP422)</f>
        <v>11352</v>
      </c>
      <c r="AR422" s="98">
        <f t="shared" si="249"/>
        <v>8.0769559154167975E-2</v>
      </c>
      <c r="AS422" s="100">
        <v>19940</v>
      </c>
      <c r="AT422" s="11">
        <f t="shared" si="247"/>
        <v>0.53277883712326035</v>
      </c>
      <c r="AU422" s="105">
        <f t="shared" si="250"/>
        <v>0.45502460502460501</v>
      </c>
      <c r="AV422" s="106">
        <f t="shared" si="251"/>
        <v>1093.7189818181819</v>
      </c>
      <c r="AW422" s="107">
        <f t="shared" si="252"/>
        <v>0.45993228840125394</v>
      </c>
      <c r="AX422" s="108">
        <f t="shared" si="253"/>
        <v>1205.3055757575758</v>
      </c>
      <c r="AY422" s="107">
        <f t="shared" si="254"/>
        <v>0.42878177721720945</v>
      </c>
      <c r="AZ422" s="200">
        <f t="shared" si="255"/>
        <v>16070.74101010101</v>
      </c>
    </row>
    <row r="423" spans="1:52" x14ac:dyDescent="0.25">
      <c r="A423" s="71" t="s">
        <v>40</v>
      </c>
      <c r="B423" s="10">
        <v>164690</v>
      </c>
      <c r="C423" s="171">
        <v>5312.5806451612907</v>
      </c>
      <c r="D423" s="165">
        <v>273.75</v>
      </c>
      <c r="E423" s="86">
        <v>7.833333333333333</v>
      </c>
      <c r="F423" s="159">
        <v>96.382750000000001</v>
      </c>
      <c r="G423" s="86">
        <v>220</v>
      </c>
      <c r="H423" s="86">
        <v>4.2777777777777777</v>
      </c>
      <c r="I423" s="159">
        <v>97.931750000000008</v>
      </c>
      <c r="J423" s="86">
        <v>478.5</v>
      </c>
      <c r="K423" s="86">
        <v>29.866666666666667</v>
      </c>
      <c r="L423" s="159">
        <v>92.20293749999999</v>
      </c>
      <c r="M423" s="11">
        <v>294.02</v>
      </c>
      <c r="N423" s="59"/>
      <c r="O423" s="10">
        <v>55</v>
      </c>
      <c r="P423" s="181">
        <v>315</v>
      </c>
      <c r="Q423" s="175">
        <v>7.8250000000000002</v>
      </c>
      <c r="R423" s="190">
        <v>7.7838888888888897</v>
      </c>
      <c r="S423" s="184">
        <v>1583.6875</v>
      </c>
      <c r="T423" s="171">
        <v>1431.5555555555557</v>
      </c>
      <c r="U423" s="184">
        <v>59.399999999999991</v>
      </c>
      <c r="V423" s="21">
        <v>9.9466666666666654</v>
      </c>
      <c r="W423" s="159">
        <v>80.932375000000008</v>
      </c>
      <c r="X423" s="10">
        <v>12.074375</v>
      </c>
      <c r="Y423" s="21">
        <v>1.3094444444444444</v>
      </c>
      <c r="Z423" s="159">
        <v>87.814937499999999</v>
      </c>
      <c r="AA423" s="10">
        <v>69765</v>
      </c>
      <c r="AB423" s="11">
        <f t="shared" si="245"/>
        <v>0.54778675086526196</v>
      </c>
      <c r="AC423" s="10">
        <v>234</v>
      </c>
      <c r="AD423" s="10">
        <v>426</v>
      </c>
      <c r="AE423" s="10">
        <v>566</v>
      </c>
      <c r="AF423" s="10">
        <v>502</v>
      </c>
      <c r="AG423" s="10">
        <v>1107</v>
      </c>
      <c r="AH423" s="10">
        <v>1098</v>
      </c>
      <c r="AI423" s="10">
        <v>348</v>
      </c>
      <c r="AJ423" s="10">
        <v>950</v>
      </c>
      <c r="AK423" s="10">
        <v>366</v>
      </c>
      <c r="AL423" s="10">
        <v>157</v>
      </c>
      <c r="AM423" s="10">
        <v>704</v>
      </c>
      <c r="AN423" s="10">
        <v>2350</v>
      </c>
      <c r="AO423" s="10">
        <v>612</v>
      </c>
      <c r="AP423" s="10">
        <v>6142</v>
      </c>
      <c r="AQ423" s="10">
        <f t="shared" si="257"/>
        <v>15562</v>
      </c>
      <c r="AR423" s="98">
        <f t="shared" si="249"/>
        <v>9.4492683223025078E-2</v>
      </c>
      <c r="AS423" s="100">
        <v>20450</v>
      </c>
      <c r="AT423" s="11">
        <f t="shared" si="247"/>
        <v>0.42361406278462566</v>
      </c>
      <c r="AU423" s="105">
        <f t="shared" si="250"/>
        <v>0.51598491114620149</v>
      </c>
      <c r="AV423" s="106">
        <f t="shared" si="251"/>
        <v>1454.3189516129032</v>
      </c>
      <c r="AW423" s="107">
        <f t="shared" si="252"/>
        <v>0.61157230934100215</v>
      </c>
      <c r="AX423" s="108">
        <f t="shared" si="253"/>
        <v>1168.7677419354839</v>
      </c>
      <c r="AY423" s="107">
        <f t="shared" si="254"/>
        <v>0.41578361506064881</v>
      </c>
      <c r="AZ423" s="200">
        <f t="shared" si="255"/>
        <v>15583.56989247312</v>
      </c>
    </row>
    <row r="424" spans="1:52" x14ac:dyDescent="0.25">
      <c r="A424" s="71" t="s">
        <v>41</v>
      </c>
      <c r="B424" s="10">
        <v>170278</v>
      </c>
      <c r="C424" s="171">
        <v>5675.9333333333334</v>
      </c>
      <c r="D424" s="165">
        <v>179.76923076923077</v>
      </c>
      <c r="E424" s="86">
        <v>5.8666666666666663</v>
      </c>
      <c r="F424" s="159">
        <v>95.268615384615387</v>
      </c>
      <c r="G424" s="86">
        <v>205.38461538461539</v>
      </c>
      <c r="H424" s="86">
        <v>5.2</v>
      </c>
      <c r="I424" s="159">
        <v>97.277692307692305</v>
      </c>
      <c r="J424" s="86">
        <v>434.46153846153845</v>
      </c>
      <c r="K424" s="86">
        <v>26.34</v>
      </c>
      <c r="L424" s="159">
        <v>92.936461538461543</v>
      </c>
      <c r="M424" s="11">
        <v>180.24</v>
      </c>
      <c r="N424" s="59">
        <v>20.042999999999999</v>
      </c>
      <c r="O424" s="10">
        <v>64</v>
      </c>
      <c r="P424" s="181">
        <v>454</v>
      </c>
      <c r="Q424" s="175">
        <v>7.6538461538461542</v>
      </c>
      <c r="R424" s="190">
        <v>7.6466666666666665</v>
      </c>
      <c r="S424" s="184">
        <v>1740.0769230769231</v>
      </c>
      <c r="T424" s="171">
        <v>1405</v>
      </c>
      <c r="U424" s="184">
        <v>54.04615384615385</v>
      </c>
      <c r="V424" s="21">
        <v>5.2392857142857148</v>
      </c>
      <c r="W424" s="159">
        <v>89.413615384615383</v>
      </c>
      <c r="X424" s="10">
        <v>11.339230769230769</v>
      </c>
      <c r="Y424" s="21">
        <v>1.5492857142857144</v>
      </c>
      <c r="Z424" s="159">
        <v>84.481153846153859</v>
      </c>
      <c r="AA424" s="10">
        <v>65000</v>
      </c>
      <c r="AB424" s="11">
        <f t="shared" si="245"/>
        <v>0.47833542794723921</v>
      </c>
      <c r="AC424" s="10">
        <v>207</v>
      </c>
      <c r="AD424" s="10">
        <v>370</v>
      </c>
      <c r="AE424" s="10">
        <v>399</v>
      </c>
      <c r="AF424" s="10">
        <v>433</v>
      </c>
      <c r="AG424" s="10">
        <v>938</v>
      </c>
      <c r="AH424" s="10">
        <v>942</v>
      </c>
      <c r="AI424" s="10">
        <v>298</v>
      </c>
      <c r="AJ424" s="10">
        <v>797</v>
      </c>
      <c r="AK424" s="10">
        <v>339</v>
      </c>
      <c r="AL424" s="10">
        <v>96</v>
      </c>
      <c r="AM424" s="10">
        <v>616</v>
      </c>
      <c r="AN424" s="10">
        <v>1990</v>
      </c>
      <c r="AO424" s="10">
        <v>479</v>
      </c>
      <c r="AP424" s="10">
        <v>5027</v>
      </c>
      <c r="AQ424" s="10">
        <f t="shared" si="257"/>
        <v>12931</v>
      </c>
      <c r="AR424" s="98">
        <f t="shared" si="249"/>
        <v>7.5940520795405156E-2</v>
      </c>
      <c r="AS424" s="100">
        <v>16450</v>
      </c>
      <c r="AT424" s="11">
        <f t="shared" si="247"/>
        <v>0.38172870247477653</v>
      </c>
      <c r="AU424" s="105">
        <f t="shared" si="250"/>
        <v>0.55127557627557633</v>
      </c>
      <c r="AV424" s="106">
        <f t="shared" si="251"/>
        <v>1020.3581692307692</v>
      </c>
      <c r="AW424" s="107">
        <f t="shared" si="252"/>
        <v>0.42908249336870025</v>
      </c>
      <c r="AX424" s="108">
        <f t="shared" si="253"/>
        <v>1165.7493846153848</v>
      </c>
      <c r="AY424" s="107">
        <f t="shared" si="254"/>
        <v>0.41470984867142824</v>
      </c>
      <c r="AZ424" s="200">
        <f t="shared" si="255"/>
        <v>15543.325128205128</v>
      </c>
    </row>
    <row r="425" spans="1:52" x14ac:dyDescent="0.25">
      <c r="A425" s="71" t="s">
        <v>42</v>
      </c>
      <c r="B425" s="10">
        <v>163352</v>
      </c>
      <c r="C425" s="171">
        <v>5269.4193548387093</v>
      </c>
      <c r="D425" s="165">
        <v>245</v>
      </c>
      <c r="E425" s="86">
        <v>5.1428571428571432</v>
      </c>
      <c r="F425" s="159">
        <v>96.953083333333325</v>
      </c>
      <c r="G425" s="86">
        <v>202.5</v>
      </c>
      <c r="H425" s="86">
        <v>5.2857142857142856</v>
      </c>
      <c r="I425" s="159">
        <v>97.192833333333326</v>
      </c>
      <c r="J425" s="86">
        <v>495.91666666666669</v>
      </c>
      <c r="K425" s="86">
        <v>23.849999999999998</v>
      </c>
      <c r="L425" s="159">
        <v>93.262416666666653</v>
      </c>
      <c r="M425" s="11">
        <v>214.24</v>
      </c>
      <c r="N425" s="59">
        <v>20.04</v>
      </c>
      <c r="O425" s="10">
        <v>79</v>
      </c>
      <c r="P425" s="181">
        <v>561.5</v>
      </c>
      <c r="Q425" s="175">
        <v>7.6408333333333331</v>
      </c>
      <c r="R425" s="190">
        <v>7.702857142857142</v>
      </c>
      <c r="S425" s="184">
        <v>1750.75</v>
      </c>
      <c r="T425" s="171">
        <v>1445.2142857142858</v>
      </c>
      <c r="U425" s="184">
        <v>48.783333333333331</v>
      </c>
      <c r="V425" s="21">
        <v>3.1361538461538463</v>
      </c>
      <c r="W425" s="159">
        <v>93.086500000000015</v>
      </c>
      <c r="X425" s="10">
        <v>12.106666666666667</v>
      </c>
      <c r="Y425" s="21">
        <v>1.7792857142857146</v>
      </c>
      <c r="Z425" s="159">
        <v>83.487999999999985</v>
      </c>
      <c r="AA425" s="10">
        <v>72970</v>
      </c>
      <c r="AB425" s="11">
        <f t="shared" si="245"/>
        <v>0.56987364709339339</v>
      </c>
      <c r="AC425" s="10">
        <v>173</v>
      </c>
      <c r="AD425" s="10">
        <v>385</v>
      </c>
      <c r="AE425" s="10">
        <v>420</v>
      </c>
      <c r="AF425" s="10">
        <v>482</v>
      </c>
      <c r="AG425" s="10">
        <v>1035</v>
      </c>
      <c r="AH425" s="10">
        <v>1037</v>
      </c>
      <c r="AI425" s="10">
        <v>282</v>
      </c>
      <c r="AJ425" s="10">
        <v>683</v>
      </c>
      <c r="AK425" s="10">
        <v>391</v>
      </c>
      <c r="AL425" s="10">
        <v>101</v>
      </c>
      <c r="AM425" s="10">
        <v>674</v>
      </c>
      <c r="AN425" s="10">
        <v>2252</v>
      </c>
      <c r="AO425" s="10">
        <v>571</v>
      </c>
      <c r="AP425" s="10">
        <v>5736</v>
      </c>
      <c r="AQ425" s="10">
        <f t="shared" si="257"/>
        <v>14222</v>
      </c>
      <c r="AR425" s="98">
        <f t="shared" si="249"/>
        <v>8.7063519271266959E-2</v>
      </c>
      <c r="AS425" s="100">
        <v>20120</v>
      </c>
      <c r="AT425" s="11">
        <f t="shared" si="247"/>
        <v>0.4467040501493707</v>
      </c>
      <c r="AU425" s="105">
        <f t="shared" si="250"/>
        <v>0.5117928666315763</v>
      </c>
      <c r="AV425" s="106">
        <f t="shared" si="251"/>
        <v>1291.0077419354839</v>
      </c>
      <c r="AW425" s="107">
        <f t="shared" si="252"/>
        <v>0.54289644320247432</v>
      </c>
      <c r="AX425" s="108">
        <f t="shared" si="253"/>
        <v>1067.0574193548387</v>
      </c>
      <c r="AY425" s="107">
        <f t="shared" si="254"/>
        <v>0.37960064722690812</v>
      </c>
      <c r="AZ425" s="200">
        <f t="shared" si="255"/>
        <v>14227.432258064515</v>
      </c>
    </row>
    <row r="426" spans="1:52" x14ac:dyDescent="0.25">
      <c r="A426" s="71" t="s">
        <v>43</v>
      </c>
      <c r="B426" s="10">
        <v>156523</v>
      </c>
      <c r="C426" s="171">
        <v>5049.1290322580644</v>
      </c>
      <c r="D426" s="165">
        <v>144.93333333333334</v>
      </c>
      <c r="E426" s="86">
        <v>6.1764705882352944</v>
      </c>
      <c r="F426" s="159">
        <v>94.09993333333334</v>
      </c>
      <c r="G426" s="86">
        <v>149.33333333333334</v>
      </c>
      <c r="H426" s="86">
        <v>4.6470588235294121</v>
      </c>
      <c r="I426" s="159">
        <v>96.282333333333341</v>
      </c>
      <c r="J426" s="86">
        <v>355.73333333333335</v>
      </c>
      <c r="K426" s="86">
        <v>24.9</v>
      </c>
      <c r="L426" s="159">
        <v>91.827266666666645</v>
      </c>
      <c r="M426" s="11">
        <v>171.04</v>
      </c>
      <c r="N426" s="59">
        <v>20.100000000000001</v>
      </c>
      <c r="O426" s="10">
        <v>51</v>
      </c>
      <c r="P426" s="181">
        <v>302</v>
      </c>
      <c r="Q426" s="175">
        <v>7.809333333333333</v>
      </c>
      <c r="R426" s="190">
        <v>7.8688235294117632</v>
      </c>
      <c r="S426" s="184">
        <v>1721.9333333333334</v>
      </c>
      <c r="T426" s="171">
        <v>1451.7647058823529</v>
      </c>
      <c r="U426" s="184">
        <v>47.052666666666667</v>
      </c>
      <c r="V426" s="21">
        <v>2.611176470588235</v>
      </c>
      <c r="W426" s="159">
        <v>94.27673333333334</v>
      </c>
      <c r="X426" s="10">
        <v>9.8019999999999996</v>
      </c>
      <c r="Y426" s="21">
        <v>1.0688235294117649</v>
      </c>
      <c r="Z426" s="159">
        <v>86.956533333333326</v>
      </c>
      <c r="AA426" s="10">
        <v>58031</v>
      </c>
      <c r="AB426" s="11">
        <f t="shared" si="245"/>
        <v>0.49578017288194065</v>
      </c>
      <c r="AC426" s="10">
        <v>175</v>
      </c>
      <c r="AD426" s="10">
        <v>159</v>
      </c>
      <c r="AE426" s="10">
        <v>467</v>
      </c>
      <c r="AF426" s="10">
        <v>418</v>
      </c>
      <c r="AG426" s="10">
        <v>1012</v>
      </c>
      <c r="AH426" s="10">
        <v>896</v>
      </c>
      <c r="AI426" s="10">
        <v>258</v>
      </c>
      <c r="AJ426" s="10">
        <v>599</v>
      </c>
      <c r="AK426" s="10">
        <v>421</v>
      </c>
      <c r="AL426" s="10">
        <v>97</v>
      </c>
      <c r="AM426" s="10">
        <v>671</v>
      </c>
      <c r="AN426" s="10">
        <v>2033</v>
      </c>
      <c r="AO426" s="10">
        <v>509</v>
      </c>
      <c r="AP426" s="10">
        <v>4970</v>
      </c>
      <c r="AQ426" s="10">
        <f t="shared" si="257"/>
        <v>12685</v>
      </c>
      <c r="AR426" s="98">
        <f t="shared" si="249"/>
        <v>8.104240271397814E-2</v>
      </c>
      <c r="AS426" s="100">
        <v>19570</v>
      </c>
      <c r="AT426" s="11">
        <f t="shared" si="247"/>
        <v>0.3707506245088581</v>
      </c>
      <c r="AU426" s="105">
        <f t="shared" si="250"/>
        <v>0.49039714765521214</v>
      </c>
      <c r="AV426" s="106">
        <f t="shared" si="251"/>
        <v>731.78710107526877</v>
      </c>
      <c r="AW426" s="107">
        <f t="shared" si="252"/>
        <v>0.30773217034283801</v>
      </c>
      <c r="AX426" s="108">
        <f t="shared" si="253"/>
        <v>754.00326881720423</v>
      </c>
      <c r="AY426" s="107">
        <f t="shared" si="254"/>
        <v>0.26823310879302892</v>
      </c>
      <c r="AZ426" s="200">
        <f t="shared" si="255"/>
        <v>10053.376917562726</v>
      </c>
    </row>
    <row r="427" spans="1:52" x14ac:dyDescent="0.25">
      <c r="A427" s="71" t="s">
        <v>44</v>
      </c>
      <c r="B427" s="10">
        <v>187207</v>
      </c>
      <c r="C427" s="171">
        <v>6240.2330000000002</v>
      </c>
      <c r="D427" s="165">
        <v>144.643</v>
      </c>
      <c r="E427" s="86">
        <v>7.133</v>
      </c>
      <c r="F427" s="159">
        <v>95.069000000000003</v>
      </c>
      <c r="G427" s="86">
        <v>181.429</v>
      </c>
      <c r="H427" s="86">
        <v>4.8</v>
      </c>
      <c r="I427" s="159">
        <v>97.353999999999999</v>
      </c>
      <c r="J427" s="86">
        <v>351.286</v>
      </c>
      <c r="K427" s="86">
        <v>26.766999999999999</v>
      </c>
      <c r="L427" s="159">
        <v>92.38</v>
      </c>
      <c r="M427" s="11">
        <v>101.2</v>
      </c>
      <c r="N427" s="59">
        <v>27</v>
      </c>
      <c r="O427" s="10">
        <v>57</v>
      </c>
      <c r="P427" s="181">
        <v>395</v>
      </c>
      <c r="Q427" s="175">
        <v>7.78</v>
      </c>
      <c r="R427" s="190">
        <v>7.9059999999999997</v>
      </c>
      <c r="S427" s="184">
        <v>1664.357</v>
      </c>
      <c r="T427" s="171">
        <v>1313.067</v>
      </c>
      <c r="U427" s="184">
        <v>46.343000000000004</v>
      </c>
      <c r="V427" s="21">
        <v>3.3090000000000002</v>
      </c>
      <c r="W427" s="159">
        <v>92.86</v>
      </c>
      <c r="X427" s="10">
        <v>8.1690000000000005</v>
      </c>
      <c r="Y427" s="21">
        <v>1.38</v>
      </c>
      <c r="Z427" s="159">
        <v>83.106999999999999</v>
      </c>
      <c r="AA427" s="10">
        <v>60711</v>
      </c>
      <c r="AB427" s="11">
        <f t="shared" si="245"/>
        <v>0.41067374617402125</v>
      </c>
      <c r="AC427" s="10">
        <v>200</v>
      </c>
      <c r="AD427" s="10">
        <v>344</v>
      </c>
      <c r="AE427" s="10">
        <v>378</v>
      </c>
      <c r="AF427" s="10">
        <v>417</v>
      </c>
      <c r="AG427" s="10">
        <v>894</v>
      </c>
      <c r="AH427" s="10">
        <v>1088</v>
      </c>
      <c r="AI427" s="10">
        <v>287</v>
      </c>
      <c r="AJ427" s="10">
        <v>602</v>
      </c>
      <c r="AK427" s="10">
        <v>460</v>
      </c>
      <c r="AL427" s="10">
        <v>170</v>
      </c>
      <c r="AM427" s="10">
        <v>720</v>
      </c>
      <c r="AN427" s="10">
        <v>2112</v>
      </c>
      <c r="AO427" s="10">
        <v>532</v>
      </c>
      <c r="AP427" s="10">
        <v>5564</v>
      </c>
      <c r="AQ427" s="10">
        <f t="shared" si="257"/>
        <v>13768</v>
      </c>
      <c r="AR427" s="98">
        <f t="shared" si="249"/>
        <v>7.3544258494607578E-2</v>
      </c>
      <c r="AS427" s="100">
        <v>16170</v>
      </c>
      <c r="AT427" s="11">
        <f t="shared" si="247"/>
        <v>0.32429877087929404</v>
      </c>
      <c r="AU427" s="105">
        <f t="shared" si="250"/>
        <v>0.60608323620823623</v>
      </c>
      <c r="AV427" s="106">
        <f t="shared" si="251"/>
        <v>902.60602181900003</v>
      </c>
      <c r="AW427" s="107">
        <f t="shared" si="252"/>
        <v>0.3795651899995795</v>
      </c>
      <c r="AX427" s="108">
        <f t="shared" si="253"/>
        <v>1132.1592329570001</v>
      </c>
      <c r="AY427" s="107">
        <f t="shared" si="254"/>
        <v>0.40276031055033801</v>
      </c>
      <c r="AZ427" s="200">
        <f t="shared" si="255"/>
        <v>15095.456439426667</v>
      </c>
    </row>
    <row r="428" spans="1:52" x14ac:dyDescent="0.25">
      <c r="A428" s="71" t="s">
        <v>45</v>
      </c>
      <c r="B428" s="10">
        <v>160735</v>
      </c>
      <c r="C428" s="171">
        <v>5185</v>
      </c>
      <c r="D428" s="165">
        <v>210</v>
      </c>
      <c r="E428" s="86">
        <v>6.923</v>
      </c>
      <c r="F428" s="159">
        <v>96.703000000000003</v>
      </c>
      <c r="G428" s="86">
        <v>214</v>
      </c>
      <c r="H428" s="86">
        <v>4.5830000000000002</v>
      </c>
      <c r="I428" s="159">
        <v>97.858000000000004</v>
      </c>
      <c r="J428" s="86">
        <v>456.13600000000002</v>
      </c>
      <c r="K428" s="86">
        <v>25.023</v>
      </c>
      <c r="L428" s="159">
        <v>94.513999999999996</v>
      </c>
      <c r="M428" s="11">
        <v>150.80000000000001</v>
      </c>
      <c r="N428" s="59">
        <v>29.5</v>
      </c>
      <c r="O428" s="10">
        <v>69</v>
      </c>
      <c r="P428" s="181">
        <v>410</v>
      </c>
      <c r="Q428" s="175">
        <v>7.93</v>
      </c>
      <c r="R428" s="190">
        <v>7.98</v>
      </c>
      <c r="S428" s="184">
        <v>1737.2729999999999</v>
      </c>
      <c r="T428" s="171">
        <v>1503.462</v>
      </c>
      <c r="U428" s="184">
        <v>55.844999999999999</v>
      </c>
      <c r="V428" s="21">
        <v>3.153</v>
      </c>
      <c r="W428" s="159">
        <v>94.353999999999999</v>
      </c>
      <c r="X428" s="10">
        <v>10.417999999999999</v>
      </c>
      <c r="Y428" s="21">
        <v>1.0680000000000001</v>
      </c>
      <c r="Z428" s="159">
        <v>89.748999999999995</v>
      </c>
      <c r="AA428" s="10">
        <v>72335</v>
      </c>
      <c r="AB428" s="11">
        <f t="shared" si="245"/>
        <v>0.53799732478924933</v>
      </c>
      <c r="AC428" s="10">
        <v>219</v>
      </c>
      <c r="AD428" s="10">
        <v>349</v>
      </c>
      <c r="AE428" s="10">
        <v>395</v>
      </c>
      <c r="AF428" s="10">
        <v>475</v>
      </c>
      <c r="AG428" s="10">
        <v>981</v>
      </c>
      <c r="AH428" s="10">
        <v>977</v>
      </c>
      <c r="AI428" s="10">
        <v>267</v>
      </c>
      <c r="AJ428" s="10">
        <v>869</v>
      </c>
      <c r="AK428" s="10">
        <v>432</v>
      </c>
      <c r="AL428" s="10">
        <v>170</v>
      </c>
      <c r="AM428" s="10">
        <v>779</v>
      </c>
      <c r="AN428" s="10">
        <v>2323</v>
      </c>
      <c r="AO428" s="10">
        <v>604</v>
      </c>
      <c r="AP428" s="10">
        <v>5673</v>
      </c>
      <c r="AQ428" s="10">
        <f t="shared" si="257"/>
        <v>14513</v>
      </c>
      <c r="AR428" s="98">
        <f t="shared" si="249"/>
        <v>9.0291473543409967E-2</v>
      </c>
      <c r="AS428" s="100">
        <v>14140</v>
      </c>
      <c r="AT428" s="11">
        <f t="shared" si="247"/>
        <v>0.45002644103648864</v>
      </c>
      <c r="AU428" s="105">
        <f t="shared" si="250"/>
        <v>0.50359362859362855</v>
      </c>
      <c r="AV428" s="106">
        <f t="shared" si="251"/>
        <v>1088.8499999999999</v>
      </c>
      <c r="AW428" s="107">
        <f t="shared" si="252"/>
        <v>0.45788477712363329</v>
      </c>
      <c r="AX428" s="108">
        <f t="shared" si="253"/>
        <v>1109.5899999999999</v>
      </c>
      <c r="AY428" s="107">
        <f t="shared" si="254"/>
        <v>0.39473141230878689</v>
      </c>
      <c r="AZ428" s="200">
        <f t="shared" si="255"/>
        <v>14794.533333333333</v>
      </c>
    </row>
    <row r="429" spans="1:52" x14ac:dyDescent="0.25">
      <c r="A429" s="71" t="s">
        <v>46</v>
      </c>
      <c r="B429" s="10">
        <v>157464</v>
      </c>
      <c r="C429" s="171">
        <v>5248.8</v>
      </c>
      <c r="D429" s="165">
        <v>252.267</v>
      </c>
      <c r="E429" s="86">
        <v>6.5629999999999997</v>
      </c>
      <c r="F429" s="159">
        <v>97.397999999999996</v>
      </c>
      <c r="G429" s="86">
        <v>314</v>
      </c>
      <c r="H429" s="86">
        <v>4.6879999999999997</v>
      </c>
      <c r="I429" s="159">
        <v>98.507000000000005</v>
      </c>
      <c r="J429" s="86">
        <v>656.06700000000001</v>
      </c>
      <c r="K429" s="86">
        <v>37.338000000000001</v>
      </c>
      <c r="L429" s="159">
        <v>94.308999999999997</v>
      </c>
      <c r="M429" s="11">
        <v>252.44</v>
      </c>
      <c r="N429" s="59">
        <v>19.36</v>
      </c>
      <c r="O429" s="10">
        <v>51</v>
      </c>
      <c r="P429" s="181">
        <v>366</v>
      </c>
      <c r="Q429" s="175">
        <v>7.6849999999999996</v>
      </c>
      <c r="R429" s="190">
        <v>7.9690000000000003</v>
      </c>
      <c r="S429" s="184">
        <v>1957.933</v>
      </c>
      <c r="T429" s="171">
        <v>1577.5</v>
      </c>
      <c r="U429" s="184">
        <v>60.292999999999999</v>
      </c>
      <c r="V429" s="21">
        <v>9.5410000000000004</v>
      </c>
      <c r="W429" s="159">
        <v>84.176000000000002</v>
      </c>
      <c r="X429" s="10">
        <v>11.56</v>
      </c>
      <c r="Y429" s="21">
        <v>1.0629999999999999</v>
      </c>
      <c r="Z429" s="159">
        <v>90.804000000000002</v>
      </c>
      <c r="AA429" s="10">
        <v>75296</v>
      </c>
      <c r="AB429" s="11">
        <f t="shared" si="245"/>
        <v>0.54670273840369865</v>
      </c>
      <c r="AC429" s="10">
        <v>204</v>
      </c>
      <c r="AD429" s="10">
        <v>382</v>
      </c>
      <c r="AE429" s="10">
        <v>402</v>
      </c>
      <c r="AF429" s="10">
        <v>449</v>
      </c>
      <c r="AG429" s="10">
        <v>939</v>
      </c>
      <c r="AH429" s="10">
        <v>899</v>
      </c>
      <c r="AI429" s="10">
        <v>224</v>
      </c>
      <c r="AJ429" s="10">
        <v>845</v>
      </c>
      <c r="AK429" s="10">
        <v>382</v>
      </c>
      <c r="AL429" s="10">
        <v>117</v>
      </c>
      <c r="AM429" s="10">
        <v>757</v>
      </c>
      <c r="AN429" s="10">
        <v>2225</v>
      </c>
      <c r="AO429" s="10">
        <v>542</v>
      </c>
      <c r="AP429" s="10">
        <v>5486</v>
      </c>
      <c r="AQ429" s="10">
        <f t="shared" si="257"/>
        <v>13853</v>
      </c>
      <c r="AR429" s="98">
        <f t="shared" si="249"/>
        <v>8.7975664278819282E-2</v>
      </c>
      <c r="AS429" s="100">
        <v>10790</v>
      </c>
      <c r="AT429" s="11">
        <f t="shared" si="247"/>
        <v>0.4781791393588376</v>
      </c>
      <c r="AU429" s="105">
        <f t="shared" si="250"/>
        <v>0.50979020979020984</v>
      </c>
      <c r="AV429" s="106">
        <f t="shared" si="251"/>
        <v>1324.0990296</v>
      </c>
      <c r="AW429" s="107">
        <f t="shared" si="252"/>
        <v>0.55681203936080736</v>
      </c>
      <c r="AX429" s="108">
        <f t="shared" si="253"/>
        <v>1648.1232</v>
      </c>
      <c r="AY429" s="107">
        <f t="shared" si="254"/>
        <v>0.58631205976520806</v>
      </c>
      <c r="AZ429" s="200">
        <f t="shared" si="255"/>
        <v>21974.976000000002</v>
      </c>
    </row>
    <row r="430" spans="1:52" ht="13" thickBot="1" x14ac:dyDescent="0.3">
      <c r="A430" s="72" t="s">
        <v>47</v>
      </c>
      <c r="B430" s="65">
        <v>153838</v>
      </c>
      <c r="C430" s="172">
        <v>4962.5159999999996</v>
      </c>
      <c r="D430" s="167">
        <v>252.846</v>
      </c>
      <c r="E430" s="97">
        <v>6</v>
      </c>
      <c r="F430" s="160">
        <v>97.626999999999995</v>
      </c>
      <c r="G430" s="97">
        <v>381.53800000000001</v>
      </c>
      <c r="H430" s="97">
        <v>6.1429999999999998</v>
      </c>
      <c r="I430" s="160">
        <v>98.39</v>
      </c>
      <c r="J430" s="97">
        <v>776.38499999999999</v>
      </c>
      <c r="K430" s="97">
        <v>35.929000000000002</v>
      </c>
      <c r="L430" s="160">
        <v>95.372</v>
      </c>
      <c r="M430" s="60">
        <v>172.06</v>
      </c>
      <c r="N430" s="61">
        <v>19</v>
      </c>
      <c r="O430" s="10">
        <v>52</v>
      </c>
      <c r="P430" s="182">
        <v>283</v>
      </c>
      <c r="Q430" s="176">
        <v>7.7679999999999998</v>
      </c>
      <c r="R430" s="191">
        <v>7.7889999999999997</v>
      </c>
      <c r="S430" s="185">
        <v>1901.385</v>
      </c>
      <c r="T430" s="194">
        <v>1576.9290000000001</v>
      </c>
      <c r="U430" s="184">
        <v>66.754000000000005</v>
      </c>
      <c r="V430" s="21">
        <v>10.939</v>
      </c>
      <c r="W430" s="160">
        <v>83.613</v>
      </c>
      <c r="X430" s="10">
        <v>9.5519999999999996</v>
      </c>
      <c r="Y430" s="21">
        <v>1.026</v>
      </c>
      <c r="Z430" s="160">
        <v>89.259</v>
      </c>
      <c r="AA430" s="65">
        <v>100329</v>
      </c>
      <c r="AB430" s="11">
        <f t="shared" si="245"/>
        <v>0.70652894603413985</v>
      </c>
      <c r="AC430" s="10">
        <v>210</v>
      </c>
      <c r="AD430" s="10">
        <v>487</v>
      </c>
      <c r="AE430" s="10">
        <v>494</v>
      </c>
      <c r="AF430" s="10">
        <v>468</v>
      </c>
      <c r="AG430" s="10">
        <v>1090</v>
      </c>
      <c r="AH430" s="10">
        <v>1088</v>
      </c>
      <c r="AI430" s="10">
        <v>240</v>
      </c>
      <c r="AJ430" s="10">
        <v>903</v>
      </c>
      <c r="AK430" s="10">
        <v>404</v>
      </c>
      <c r="AL430" s="10">
        <v>92</v>
      </c>
      <c r="AM430" s="10">
        <v>739</v>
      </c>
      <c r="AN430" s="10">
        <v>2409</v>
      </c>
      <c r="AO430" s="10">
        <v>537</v>
      </c>
      <c r="AP430" s="10">
        <v>5388</v>
      </c>
      <c r="AQ430" s="10">
        <f t="shared" si="257"/>
        <v>14549</v>
      </c>
      <c r="AR430" s="98">
        <f t="shared" si="249"/>
        <v>9.4573512396156995E-2</v>
      </c>
      <c r="AS430" s="100">
        <v>8362</v>
      </c>
      <c r="AT430" s="11">
        <f t="shared" si="247"/>
        <v>0.6521730651724541</v>
      </c>
      <c r="AU430" s="105">
        <f t="shared" si="250"/>
        <v>0.48198484848484846</v>
      </c>
      <c r="AV430" s="106">
        <f t="shared" si="251"/>
        <v>1254.7523205359998</v>
      </c>
      <c r="AW430" s="107">
        <f t="shared" si="252"/>
        <v>0.52765026094869627</v>
      </c>
      <c r="AX430" s="108">
        <f t="shared" si="253"/>
        <v>1893.388429608</v>
      </c>
      <c r="AY430" s="107">
        <f t="shared" si="254"/>
        <v>0.67356400910992531</v>
      </c>
      <c r="AZ430" s="200">
        <f t="shared" si="255"/>
        <v>25245.179061440002</v>
      </c>
    </row>
    <row r="431" spans="1:52" ht="13" thickTop="1" x14ac:dyDescent="0.25">
      <c r="A431" s="141" t="s">
        <v>190</v>
      </c>
      <c r="B431" s="142">
        <f>SUM(B419:B430)</f>
        <v>1909647</v>
      </c>
      <c r="C431" s="173"/>
      <c r="D431" s="154"/>
      <c r="E431" s="135"/>
      <c r="F431" s="161"/>
      <c r="G431" s="135"/>
      <c r="H431" s="135"/>
      <c r="I431" s="161"/>
      <c r="J431" s="135"/>
      <c r="K431" s="135"/>
      <c r="L431" s="161"/>
      <c r="M431" s="74">
        <f>SUM(M419:M430)</f>
        <v>2297.3399999999997</v>
      </c>
      <c r="N431" s="75"/>
      <c r="O431" s="74">
        <f>SUM(O419:O430)</f>
        <v>721</v>
      </c>
      <c r="P431" s="183">
        <f>SUM(P419:P430)</f>
        <v>4700</v>
      </c>
      <c r="Q431" s="177"/>
      <c r="R431" s="192"/>
      <c r="S431" s="186"/>
      <c r="T431" s="195"/>
      <c r="U431" s="187"/>
      <c r="V431" s="79"/>
      <c r="W431" s="161"/>
      <c r="X431" s="75"/>
      <c r="Y431" s="79"/>
      <c r="Z431" s="161"/>
      <c r="AA431" s="74">
        <f>SUM(AA419:AA430)</f>
        <v>874070</v>
      </c>
      <c r="AB431" s="75"/>
      <c r="AC431" s="142">
        <f t="shared" ref="AC431:AR431" si="258">SUM(AC419:AC430)</f>
        <v>2209</v>
      </c>
      <c r="AD431" s="142">
        <f t="shared" si="258"/>
        <v>4449</v>
      </c>
      <c r="AE431" s="142">
        <f t="shared" si="258"/>
        <v>5117</v>
      </c>
      <c r="AF431" s="142">
        <f t="shared" si="258"/>
        <v>5396</v>
      </c>
      <c r="AG431" s="142">
        <f t="shared" si="258"/>
        <v>11877</v>
      </c>
      <c r="AH431" s="142">
        <f t="shared" si="258"/>
        <v>12099</v>
      </c>
      <c r="AI431" s="142">
        <f t="shared" si="258"/>
        <v>3298</v>
      </c>
      <c r="AJ431" s="142">
        <f t="shared" si="258"/>
        <v>9519</v>
      </c>
      <c r="AK431" s="142">
        <f t="shared" si="258"/>
        <v>4615</v>
      </c>
      <c r="AL431" s="142">
        <f t="shared" si="258"/>
        <v>1446</v>
      </c>
      <c r="AM431" s="142">
        <f t="shared" si="258"/>
        <v>7970</v>
      </c>
      <c r="AN431" s="142">
        <f t="shared" si="258"/>
        <v>26360</v>
      </c>
      <c r="AO431" s="142">
        <f t="shared" si="258"/>
        <v>6268</v>
      </c>
      <c r="AP431" s="142">
        <f t="shared" si="258"/>
        <v>62755</v>
      </c>
      <c r="AQ431" s="142">
        <f t="shared" si="258"/>
        <v>163378</v>
      </c>
      <c r="AR431" s="75">
        <f t="shared" si="258"/>
        <v>1.029643280932018</v>
      </c>
      <c r="AS431" s="142">
        <f>SUM(AS419:AS430)</f>
        <v>183922</v>
      </c>
      <c r="AT431" s="75"/>
      <c r="AU431" s="109"/>
      <c r="AV431" s="110"/>
      <c r="AW431" s="111"/>
      <c r="AX431" s="112"/>
      <c r="AY431" s="111"/>
      <c r="AZ431" s="201"/>
    </row>
    <row r="432" spans="1:52" ht="13" thickBot="1" x14ac:dyDescent="0.3">
      <c r="A432" s="14" t="s">
        <v>191</v>
      </c>
      <c r="B432" s="15">
        <f>AVERAGE(B419:B430)</f>
        <v>159137.25</v>
      </c>
      <c r="C432" s="174">
        <f t="shared" ref="C432:E432" si="259">AVERAGE(C419:C430)</f>
        <v>5233.8787249103943</v>
      </c>
      <c r="D432" s="155">
        <f t="shared" si="259"/>
        <v>259.09689008214008</v>
      </c>
      <c r="E432" s="140">
        <f t="shared" si="259"/>
        <v>6.6901202596423195</v>
      </c>
      <c r="F432" s="162">
        <f>AVERAGE(F419:F430)</f>
        <v>96.579172530247504</v>
      </c>
      <c r="G432" s="140">
        <f>AVERAGE(G419:G430)</f>
        <v>264.7524253801754</v>
      </c>
      <c r="H432" s="140">
        <f>AVERAGE(H419:H430)</f>
        <v>4.8327093687902511</v>
      </c>
      <c r="I432" s="162">
        <f>AVERAGE(I419:I430)</f>
        <v>97.918102695915209</v>
      </c>
      <c r="J432" s="140">
        <f t="shared" ref="J432:K432" si="260">AVERAGE(J419:J430)</f>
        <v>599.20770504495511</v>
      </c>
      <c r="K432" s="140">
        <f t="shared" si="260"/>
        <v>28.486345619658124</v>
      </c>
      <c r="L432" s="162">
        <f>AVERAGE(L419:L430)</f>
        <v>94.050430024489415</v>
      </c>
      <c r="M432" s="15">
        <f t="shared" ref="M432:Z432" si="261">AVERAGE(M419:M430)</f>
        <v>191.44499999999996</v>
      </c>
      <c r="N432" s="140">
        <f t="shared" si="261"/>
        <v>21.011181818181818</v>
      </c>
      <c r="O432" s="15">
        <f t="shared" si="261"/>
        <v>60.083333333333336</v>
      </c>
      <c r="P432" s="174">
        <f t="shared" si="261"/>
        <v>391.66666666666669</v>
      </c>
      <c r="Q432" s="178">
        <f t="shared" si="261"/>
        <v>7.737017302142303</v>
      </c>
      <c r="R432" s="193">
        <f t="shared" si="261"/>
        <v>7.7504668010366542</v>
      </c>
      <c r="S432" s="155">
        <f t="shared" si="261"/>
        <v>1730.8505965839715</v>
      </c>
      <c r="T432" s="196">
        <f t="shared" si="261"/>
        <v>1449.2581118353326</v>
      </c>
      <c r="U432" s="155">
        <f t="shared" si="261"/>
        <v>59.256269314019313</v>
      </c>
      <c r="V432" s="145">
        <f t="shared" si="261"/>
        <v>6.8341557696796658</v>
      </c>
      <c r="W432" s="198">
        <f t="shared" si="261"/>
        <v>88.250468859612624</v>
      </c>
      <c r="X432" s="140">
        <f t="shared" si="261"/>
        <v>10.847138503857252</v>
      </c>
      <c r="Y432" s="145">
        <f t="shared" si="261"/>
        <v>1.3269898219971747</v>
      </c>
      <c r="Z432" s="198">
        <f t="shared" si="261"/>
        <v>86.840872944069815</v>
      </c>
      <c r="AA432" s="15">
        <f>AVERAGE(AA419:AA430)</f>
        <v>72839.166666666672</v>
      </c>
      <c r="AB432" s="143">
        <f>AVERAGE(AB419:AB430)</f>
        <v>0.5580595709317816</v>
      </c>
      <c r="AC432" s="15">
        <f t="shared" ref="AC432:AR432" si="262">AVERAGE(AC419:AC430)</f>
        <v>184.08333333333334</v>
      </c>
      <c r="AD432" s="15">
        <f t="shared" si="262"/>
        <v>370.75</v>
      </c>
      <c r="AE432" s="15">
        <f t="shared" si="262"/>
        <v>426.41666666666669</v>
      </c>
      <c r="AF432" s="15">
        <f t="shared" si="262"/>
        <v>449.66666666666669</v>
      </c>
      <c r="AG432" s="15">
        <f t="shared" si="262"/>
        <v>989.75</v>
      </c>
      <c r="AH432" s="15">
        <f t="shared" si="262"/>
        <v>1008.25</v>
      </c>
      <c r="AI432" s="15">
        <f t="shared" si="262"/>
        <v>274.83333333333331</v>
      </c>
      <c r="AJ432" s="15">
        <f t="shared" si="262"/>
        <v>793.25</v>
      </c>
      <c r="AK432" s="15">
        <f t="shared" si="262"/>
        <v>384.58333333333331</v>
      </c>
      <c r="AL432" s="15">
        <f t="shared" si="262"/>
        <v>120.5</v>
      </c>
      <c r="AM432" s="15">
        <f t="shared" si="262"/>
        <v>664.16666666666663</v>
      </c>
      <c r="AN432" s="15">
        <f t="shared" si="262"/>
        <v>2196.6666666666665</v>
      </c>
      <c r="AO432" s="15">
        <f t="shared" si="262"/>
        <v>522.33333333333337</v>
      </c>
      <c r="AP432" s="15">
        <f t="shared" si="262"/>
        <v>5229.583333333333</v>
      </c>
      <c r="AQ432" s="15">
        <f t="shared" si="262"/>
        <v>13614.833333333334</v>
      </c>
      <c r="AR432" s="143">
        <f t="shared" si="262"/>
        <v>8.5803606744334834E-2</v>
      </c>
      <c r="AS432" s="15">
        <f>AVERAGE(AS419:AS430)</f>
        <v>15326.833333333334</v>
      </c>
      <c r="AT432" s="143">
        <f>AVERAGE(AT419:AT430)</f>
        <v>0.46169517482540251</v>
      </c>
      <c r="AU432" s="146">
        <f t="shared" ref="AU432" si="263">C432/$E$1</f>
        <v>0.50834097949790158</v>
      </c>
      <c r="AV432" s="147">
        <f t="shared" ref="AV432" si="264">(C432*D432)/1000</f>
        <v>1356.0817006913599</v>
      </c>
      <c r="AW432" s="148">
        <f t="shared" ref="AW432" si="265">(AV432)/$G$2</f>
        <v>0.57026143847407895</v>
      </c>
      <c r="AX432" s="149">
        <f t="shared" ref="AX432" si="266">(C432*G432)/1000</f>
        <v>1385.6820865657266</v>
      </c>
      <c r="AY432" s="148">
        <f t="shared" ref="AY432" si="267">(AX432)/$I$2</f>
        <v>0.49294987070997037</v>
      </c>
      <c r="AZ432" s="202">
        <f>AVERAGE(AZ419:AZ430)</f>
        <v>18294.144090685462</v>
      </c>
    </row>
    <row r="433" spans="1:53" ht="13" thickTop="1" x14ac:dyDescent="0.25"/>
    <row r="434" spans="1:53" ht="13" thickBot="1" x14ac:dyDescent="0.3"/>
    <row r="435" spans="1:53" ht="13" thickTop="1" x14ac:dyDescent="0.25">
      <c r="A435" s="2" t="s">
        <v>7</v>
      </c>
      <c r="B435" s="3" t="s">
        <v>8</v>
      </c>
      <c r="C435" s="168" t="s">
        <v>60</v>
      </c>
      <c r="D435" s="134" t="s">
        <v>153</v>
      </c>
      <c r="E435" s="3" t="s">
        <v>154</v>
      </c>
      <c r="F435" s="156" t="s">
        <v>2</v>
      </c>
      <c r="G435" s="3" t="s">
        <v>155</v>
      </c>
      <c r="H435" s="3" t="s">
        <v>156</v>
      </c>
      <c r="I435" s="156" t="s">
        <v>14</v>
      </c>
      <c r="J435" s="3" t="s">
        <v>157</v>
      </c>
      <c r="K435" s="3" t="s">
        <v>158</v>
      </c>
      <c r="L435" s="210" t="s">
        <v>17</v>
      </c>
      <c r="M435" s="211" t="s">
        <v>18</v>
      </c>
      <c r="N435" s="212" t="s">
        <v>19</v>
      </c>
      <c r="O435" s="209" t="s">
        <v>20</v>
      </c>
      <c r="P435" s="205"/>
      <c r="Q435" s="134" t="s">
        <v>159</v>
      </c>
      <c r="R435" s="168" t="s">
        <v>160</v>
      </c>
      <c r="S435" s="134" t="s">
        <v>161</v>
      </c>
      <c r="T435" s="168" t="s">
        <v>162</v>
      </c>
      <c r="U435" s="134" t="s">
        <v>163</v>
      </c>
      <c r="V435" s="3" t="s">
        <v>164</v>
      </c>
      <c r="W435" s="156" t="s">
        <v>86</v>
      </c>
      <c r="X435" s="3" t="s">
        <v>165</v>
      </c>
      <c r="Y435" s="3" t="s">
        <v>166</v>
      </c>
      <c r="Z435" s="156" t="s">
        <v>89</v>
      </c>
      <c r="AA435" s="4" t="s">
        <v>136</v>
      </c>
      <c r="AB435" s="4" t="s">
        <v>174</v>
      </c>
      <c r="AC435" s="3" t="s">
        <v>175</v>
      </c>
      <c r="AD435" s="3" t="s">
        <v>176</v>
      </c>
      <c r="AE435" s="3" t="s">
        <v>177</v>
      </c>
      <c r="AF435" s="3" t="s">
        <v>178</v>
      </c>
      <c r="AG435" s="3" t="s">
        <v>179</v>
      </c>
      <c r="AH435" s="3" t="s">
        <v>180</v>
      </c>
      <c r="AI435" s="3" t="s">
        <v>181</v>
      </c>
      <c r="AJ435" s="3" t="s">
        <v>182</v>
      </c>
      <c r="AK435" s="3" t="s">
        <v>183</v>
      </c>
      <c r="AL435" s="3" t="s">
        <v>184</v>
      </c>
      <c r="AM435" s="3" t="s">
        <v>100</v>
      </c>
      <c r="AN435" s="3" t="s">
        <v>120</v>
      </c>
      <c r="AO435" s="3" t="s">
        <v>101</v>
      </c>
      <c r="AP435" s="3" t="s">
        <v>102</v>
      </c>
      <c r="AQ435" s="3" t="s">
        <v>137</v>
      </c>
      <c r="AR435" s="4" t="s">
        <v>138</v>
      </c>
      <c r="AS435" s="4" t="s">
        <v>167</v>
      </c>
      <c r="AT435" s="4" t="s">
        <v>185</v>
      </c>
      <c r="AU435" s="213" t="s">
        <v>238</v>
      </c>
      <c r="AV435" s="130" t="s">
        <v>107</v>
      </c>
      <c r="AW435" s="131" t="s">
        <v>108</v>
      </c>
      <c r="AX435" s="132" t="s">
        <v>109</v>
      </c>
      <c r="AY435" s="133" t="s">
        <v>107</v>
      </c>
      <c r="AZ435" s="132" t="s">
        <v>107</v>
      </c>
      <c r="BA435" s="130" t="s">
        <v>23</v>
      </c>
    </row>
    <row r="436" spans="1:53" ht="14" thickBot="1" x14ac:dyDescent="0.3">
      <c r="A436" s="5" t="s">
        <v>239</v>
      </c>
      <c r="B436" s="6" t="s">
        <v>25</v>
      </c>
      <c r="C436" s="169" t="s">
        <v>26</v>
      </c>
      <c r="D436" s="150" t="s">
        <v>27</v>
      </c>
      <c r="E436" s="5" t="s">
        <v>27</v>
      </c>
      <c r="F436" s="157" t="s">
        <v>28</v>
      </c>
      <c r="G436" s="5" t="s">
        <v>27</v>
      </c>
      <c r="H436" s="5" t="s">
        <v>27</v>
      </c>
      <c r="I436" s="157" t="s">
        <v>28</v>
      </c>
      <c r="J436" s="5" t="s">
        <v>27</v>
      </c>
      <c r="K436" s="5" t="s">
        <v>27</v>
      </c>
      <c r="L436" s="214" t="s">
        <v>28</v>
      </c>
      <c r="M436" s="215" t="s">
        <v>29</v>
      </c>
      <c r="N436" s="216" t="s">
        <v>30</v>
      </c>
      <c r="O436" s="217" t="s">
        <v>62</v>
      </c>
      <c r="P436" s="179" t="s">
        <v>52</v>
      </c>
      <c r="Q436" s="150"/>
      <c r="R436" s="188"/>
      <c r="S436" s="150"/>
      <c r="T436" s="188"/>
      <c r="U436" s="150"/>
      <c r="V436" s="5"/>
      <c r="W436" s="157" t="s">
        <v>28</v>
      </c>
      <c r="X436" s="5"/>
      <c r="Y436" s="5"/>
      <c r="Z436" s="157" t="s">
        <v>28</v>
      </c>
      <c r="AA436" s="8" t="s">
        <v>33</v>
      </c>
      <c r="AB436" s="7" t="s">
        <v>34</v>
      </c>
      <c r="AC436" s="8" t="s">
        <v>33</v>
      </c>
      <c r="AD436" s="8" t="s">
        <v>33</v>
      </c>
      <c r="AE436" s="8" t="s">
        <v>33</v>
      </c>
      <c r="AF436" s="8" t="s">
        <v>33</v>
      </c>
      <c r="AG436" s="8" t="s">
        <v>33</v>
      </c>
      <c r="AH436" s="8" t="s">
        <v>33</v>
      </c>
      <c r="AI436" s="8" t="s">
        <v>33</v>
      </c>
      <c r="AJ436" s="8" t="s">
        <v>33</v>
      </c>
      <c r="AK436" s="8" t="s">
        <v>33</v>
      </c>
      <c r="AL436" s="8" t="s">
        <v>33</v>
      </c>
      <c r="AM436" s="8" t="s">
        <v>33</v>
      </c>
      <c r="AN436" s="8" t="s">
        <v>33</v>
      </c>
      <c r="AO436" s="8" t="s">
        <v>33</v>
      </c>
      <c r="AP436" s="8" t="s">
        <v>33</v>
      </c>
      <c r="AQ436" s="8" t="s">
        <v>33</v>
      </c>
      <c r="AR436" s="7" t="s">
        <v>34</v>
      </c>
      <c r="AS436" s="7" t="s">
        <v>33</v>
      </c>
      <c r="AT436" s="7" t="s">
        <v>34</v>
      </c>
      <c r="AU436" s="218" t="s">
        <v>30</v>
      </c>
      <c r="AV436" s="101" t="s">
        <v>8</v>
      </c>
      <c r="AW436" s="102" t="s">
        <v>111</v>
      </c>
      <c r="AX436" s="103" t="s">
        <v>112</v>
      </c>
      <c r="AY436" s="104" t="s">
        <v>113</v>
      </c>
      <c r="AZ436" s="103" t="s">
        <v>114</v>
      </c>
      <c r="BA436" s="199" t="s">
        <v>35</v>
      </c>
    </row>
    <row r="437" spans="1:53" ht="13" thickTop="1" x14ac:dyDescent="0.25">
      <c r="A437" s="70" t="s">
        <v>36</v>
      </c>
      <c r="B437" s="62">
        <v>172603</v>
      </c>
      <c r="C437" s="170">
        <v>5567.8389999999999</v>
      </c>
      <c r="D437" s="164">
        <v>216.429</v>
      </c>
      <c r="E437" s="94">
        <v>3.9380000000000002</v>
      </c>
      <c r="F437" s="158">
        <v>98.18</v>
      </c>
      <c r="G437" s="94">
        <v>315</v>
      </c>
      <c r="H437" s="94">
        <v>3.875</v>
      </c>
      <c r="I437" s="158">
        <v>98.77</v>
      </c>
      <c r="J437" s="94">
        <v>616.5</v>
      </c>
      <c r="K437" s="94">
        <v>22.4</v>
      </c>
      <c r="L437" s="158">
        <v>96.367000000000004</v>
      </c>
      <c r="M437" s="95">
        <v>216</v>
      </c>
      <c r="N437" s="219">
        <v>17.88</v>
      </c>
      <c r="O437" s="220">
        <v>81</v>
      </c>
      <c r="P437" s="180">
        <v>581</v>
      </c>
      <c r="Q437" s="93">
        <v>7.931</v>
      </c>
      <c r="R437" s="189">
        <v>7.7789999999999999</v>
      </c>
      <c r="S437" s="184">
        <v>1844.5709999999999</v>
      </c>
      <c r="T437" s="171">
        <v>1470.3130000000001</v>
      </c>
      <c r="U437" s="184">
        <v>62.878999999999998</v>
      </c>
      <c r="V437" s="21">
        <v>5.6689999999999996</v>
      </c>
      <c r="W437" s="158">
        <v>90.983999999999995</v>
      </c>
      <c r="X437" s="10">
        <v>8.56</v>
      </c>
      <c r="Y437" s="21">
        <v>0.68899999999999995</v>
      </c>
      <c r="Z437" s="158">
        <v>91.950999999999993</v>
      </c>
      <c r="AA437" s="62">
        <v>90325</v>
      </c>
      <c r="AB437" s="11">
        <f t="shared" ref="AB437:AB448" si="268">(AA437+AS437)/B437</f>
        <v>0.57400508681772622</v>
      </c>
      <c r="AC437" s="10">
        <v>196</v>
      </c>
      <c r="AD437" s="10">
        <v>557</v>
      </c>
      <c r="AE437" s="10">
        <v>550</v>
      </c>
      <c r="AF437" s="10">
        <v>443</v>
      </c>
      <c r="AG437" s="10">
        <v>1124</v>
      </c>
      <c r="AH437" s="10">
        <v>998</v>
      </c>
      <c r="AI437" s="10">
        <v>267</v>
      </c>
      <c r="AJ437" s="10">
        <v>867</v>
      </c>
      <c r="AK437" s="10">
        <v>342</v>
      </c>
      <c r="AL437" s="10">
        <v>109</v>
      </c>
      <c r="AM437" s="10">
        <v>662</v>
      </c>
      <c r="AN437" s="10">
        <v>2381</v>
      </c>
      <c r="AO437" s="10">
        <v>623</v>
      </c>
      <c r="AP437" s="10">
        <v>5832</v>
      </c>
      <c r="AQ437" s="10">
        <f t="shared" ref="AQ437:AQ439" si="269">SUM(AC437:AP437)</f>
        <v>14951</v>
      </c>
      <c r="AR437" s="98">
        <f t="shared" ref="AR437" si="270">AQ437/B437</f>
        <v>8.6620742397293213E-2</v>
      </c>
      <c r="AS437" s="99">
        <v>8750</v>
      </c>
      <c r="AT437" s="11">
        <f t="shared" ref="AT437:AT448" si="271">AA437/B437</f>
        <v>0.52331071881717006</v>
      </c>
      <c r="AU437" s="221">
        <f>AS437/(AS437+AA437)</f>
        <v>8.8316931617461514E-2</v>
      </c>
      <c r="AV437" s="105">
        <f>C437/$E$1</f>
        <v>0.54077690365190367</v>
      </c>
      <c r="AW437" s="106">
        <f>(C437*D437)/1000</f>
        <v>1205.0418269310001</v>
      </c>
      <c r="AX437" s="107">
        <f>(AW437)/$G$2</f>
        <v>0.50674593226703113</v>
      </c>
      <c r="AY437" s="108">
        <f>(C437*G437)/1000</f>
        <v>1753.869285</v>
      </c>
      <c r="AZ437" s="107">
        <f>(AY437)/$I$2</f>
        <v>0.62393073105656349</v>
      </c>
      <c r="BA437" s="200">
        <f>(0.8*C437*G437)/60</f>
        <v>23384.9238</v>
      </c>
    </row>
    <row r="438" spans="1:53" x14ac:dyDescent="0.25">
      <c r="A438" s="71" t="s">
        <v>37</v>
      </c>
      <c r="B438" s="10">
        <v>164352</v>
      </c>
      <c r="C438" s="171">
        <v>5667.31</v>
      </c>
      <c r="D438" s="165">
        <v>213.846</v>
      </c>
      <c r="E438" s="86">
        <v>5.2859999999999996</v>
      </c>
      <c r="F438" s="159">
        <v>97.528000000000006</v>
      </c>
      <c r="G438" s="86">
        <v>232</v>
      </c>
      <c r="H438" s="86">
        <v>3.714</v>
      </c>
      <c r="I438" s="159">
        <v>98.436999999999998</v>
      </c>
      <c r="J438" s="86">
        <v>586.077</v>
      </c>
      <c r="K438" s="86">
        <v>22.864000000000001</v>
      </c>
      <c r="L438" s="159">
        <v>96.099000000000004</v>
      </c>
      <c r="M438" s="95">
        <v>249</v>
      </c>
      <c r="N438" s="219">
        <v>18.45</v>
      </c>
      <c r="O438" s="222">
        <v>75</v>
      </c>
      <c r="P438" s="181">
        <v>497.5</v>
      </c>
      <c r="Q438" s="175">
        <v>7.9279999999999999</v>
      </c>
      <c r="R438" s="190">
        <v>7.6879999999999997</v>
      </c>
      <c r="S438" s="184">
        <v>1814.231</v>
      </c>
      <c r="T438" s="171">
        <v>1489.0709999999999</v>
      </c>
      <c r="U438" s="184">
        <v>61.738</v>
      </c>
      <c r="V438" s="21">
        <v>6.2990000000000004</v>
      </c>
      <c r="W438" s="159">
        <v>89.796999999999997</v>
      </c>
      <c r="X438" s="10">
        <v>8.2579999999999991</v>
      </c>
      <c r="Y438" s="21">
        <v>1.341</v>
      </c>
      <c r="Z438" s="159">
        <v>83.760999999999996</v>
      </c>
      <c r="AA438" s="10">
        <v>84635</v>
      </c>
      <c r="AB438" s="11">
        <f t="shared" si="268"/>
        <v>0.58677716121495327</v>
      </c>
      <c r="AC438" s="10">
        <v>218</v>
      </c>
      <c r="AD438" s="10">
        <v>667</v>
      </c>
      <c r="AE438" s="10">
        <v>635</v>
      </c>
      <c r="AF438" s="10">
        <v>434</v>
      </c>
      <c r="AG438" s="10">
        <v>1135</v>
      </c>
      <c r="AH438" s="10">
        <v>944</v>
      </c>
      <c r="AI438" s="10">
        <v>266</v>
      </c>
      <c r="AJ438" s="10">
        <v>687</v>
      </c>
      <c r="AK438" s="10">
        <v>349</v>
      </c>
      <c r="AL438" s="10">
        <v>127</v>
      </c>
      <c r="AM438" s="10">
        <v>639</v>
      </c>
      <c r="AN438" s="10">
        <v>2216</v>
      </c>
      <c r="AO438" s="10">
        <v>811</v>
      </c>
      <c r="AP438" s="10">
        <v>5530</v>
      </c>
      <c r="AQ438" s="10">
        <f t="shared" si="269"/>
        <v>14658</v>
      </c>
      <c r="AR438" s="98">
        <v>8.6620742397293213E-2</v>
      </c>
      <c r="AS438" s="100">
        <v>11803</v>
      </c>
      <c r="AT438" s="11">
        <f t="shared" si="271"/>
        <v>0.51496178933021808</v>
      </c>
      <c r="AU438" s="221">
        <f t="shared" ref="AU438:AU448" si="272">AS438/(AS438+AA438)</f>
        <v>0.12238951450672972</v>
      </c>
      <c r="AV438" s="105">
        <f t="shared" ref="AV438:AV448" si="273">C438/$E$1</f>
        <v>0.55043803418803428</v>
      </c>
      <c r="AW438" s="106">
        <f t="shared" ref="AW438:AW448" si="274">(C438*D438)/1000</f>
        <v>1211.9315742600002</v>
      </c>
      <c r="AX438" s="107">
        <f t="shared" ref="AX438:AX448" si="275">(AW438)/$G$2</f>
        <v>0.50964321878048791</v>
      </c>
      <c r="AY438" s="108">
        <f t="shared" ref="AY438:AY448" si="276">(C438*G438)/1000</f>
        <v>1314.8159200000002</v>
      </c>
      <c r="AZ438" s="107">
        <f t="shared" ref="AZ438:AZ448" si="277">(AY438)/$I$2</f>
        <v>0.46773956599075073</v>
      </c>
      <c r="BA438" s="200">
        <f t="shared" ref="BA438:BA448" si="278">(0.8*C438*G438)/60</f>
        <v>17530.878933333337</v>
      </c>
    </row>
    <row r="439" spans="1:53" x14ac:dyDescent="0.25">
      <c r="A439" s="71" t="s">
        <v>38</v>
      </c>
      <c r="B439" s="10">
        <v>172538</v>
      </c>
      <c r="C439" s="171">
        <v>5565.7420000000002</v>
      </c>
      <c r="D439" s="165">
        <v>178.583</v>
      </c>
      <c r="E439" s="86">
        <v>5.2309999999999999</v>
      </c>
      <c r="F439" s="159">
        <v>97.070999999999998</v>
      </c>
      <c r="G439" s="86">
        <v>270</v>
      </c>
      <c r="H439" s="86">
        <v>5.2309999999999999</v>
      </c>
      <c r="I439" s="159">
        <v>98.063000000000002</v>
      </c>
      <c r="J439" s="86">
        <v>507.75</v>
      </c>
      <c r="K439" s="86">
        <v>22.577000000000002</v>
      </c>
      <c r="L439" s="159">
        <v>95.554000000000002</v>
      </c>
      <c r="M439" s="11">
        <v>180.76</v>
      </c>
      <c r="N439" s="219">
        <v>18.920000000000002</v>
      </c>
      <c r="O439" s="222">
        <v>74</v>
      </c>
      <c r="P439" s="181">
        <v>500</v>
      </c>
      <c r="Q439" s="175">
        <v>7.843</v>
      </c>
      <c r="R439" s="190">
        <v>7.7190000000000003</v>
      </c>
      <c r="S439" s="184">
        <v>1674.8330000000001</v>
      </c>
      <c r="T439" s="171">
        <v>1356.462</v>
      </c>
      <c r="U439" s="184">
        <v>47.075000000000003</v>
      </c>
      <c r="V439" s="21">
        <v>5.0919999999999996</v>
      </c>
      <c r="W439" s="159">
        <v>89.183000000000007</v>
      </c>
      <c r="X439" s="10">
        <v>7.6980000000000004</v>
      </c>
      <c r="Y439" s="21">
        <v>1.3720000000000001</v>
      </c>
      <c r="Z439" s="159">
        <v>82.177000000000007</v>
      </c>
      <c r="AA439" s="10">
        <v>85190</v>
      </c>
      <c r="AB439" s="11">
        <f t="shared" si="268"/>
        <v>0.5786087702419177</v>
      </c>
      <c r="AC439" s="10">
        <v>190</v>
      </c>
      <c r="AD439" s="10">
        <v>737</v>
      </c>
      <c r="AE439" s="10">
        <v>701</v>
      </c>
      <c r="AF439" s="10">
        <v>480</v>
      </c>
      <c r="AG439" s="10">
        <v>1278</v>
      </c>
      <c r="AH439" s="10">
        <v>925</v>
      </c>
      <c r="AI439" s="10">
        <v>293</v>
      </c>
      <c r="AJ439" s="10">
        <v>795</v>
      </c>
      <c r="AK439" s="10">
        <v>352</v>
      </c>
      <c r="AL439" s="10">
        <v>143</v>
      </c>
      <c r="AM439" s="10">
        <v>700</v>
      </c>
      <c r="AN439" s="10">
        <v>2663</v>
      </c>
      <c r="AO439" s="10">
        <v>930</v>
      </c>
      <c r="AP439" s="10">
        <v>6001</v>
      </c>
      <c r="AQ439" s="10">
        <f t="shared" si="269"/>
        <v>16188</v>
      </c>
      <c r="AR439" s="98">
        <v>8.6620742397293213E-2</v>
      </c>
      <c r="AS439" s="100">
        <v>14642</v>
      </c>
      <c r="AT439" s="11">
        <f t="shared" si="271"/>
        <v>0.49374630516176149</v>
      </c>
      <c r="AU439" s="221">
        <f t="shared" si="272"/>
        <v>0.14666639955124611</v>
      </c>
      <c r="AV439" s="105">
        <f t="shared" si="273"/>
        <v>0.54057323232323229</v>
      </c>
      <c r="AW439" s="106">
        <f t="shared" si="274"/>
        <v>993.94690358599996</v>
      </c>
      <c r="AX439" s="107">
        <f t="shared" si="275"/>
        <v>0.4179759897333894</v>
      </c>
      <c r="AY439" s="108">
        <f t="shared" si="276"/>
        <v>1502.7503400000001</v>
      </c>
      <c r="AZ439" s="107">
        <f t="shared" si="277"/>
        <v>0.53459635005336181</v>
      </c>
      <c r="BA439" s="200">
        <f t="shared" si="278"/>
        <v>20036.671200000001</v>
      </c>
    </row>
    <row r="440" spans="1:53" x14ac:dyDescent="0.25">
      <c r="A440" s="71" t="s">
        <v>39</v>
      </c>
      <c r="B440" s="10">
        <v>164782</v>
      </c>
      <c r="C440" s="171">
        <v>5492.7330000000002</v>
      </c>
      <c r="D440" s="166">
        <v>199.5</v>
      </c>
      <c r="E440" s="86">
        <v>4.2670000000000003</v>
      </c>
      <c r="F440" s="159">
        <v>97.861000000000004</v>
      </c>
      <c r="G440" s="86">
        <v>287.14299999999997</v>
      </c>
      <c r="H440" s="86">
        <v>3.9329999999999998</v>
      </c>
      <c r="I440" s="159">
        <v>98.63</v>
      </c>
      <c r="J440" s="86">
        <v>542.42899999999997</v>
      </c>
      <c r="K440" s="86">
        <v>21.707000000000001</v>
      </c>
      <c r="L440" s="159">
        <v>95.998000000000005</v>
      </c>
      <c r="M440" s="11">
        <v>203.32</v>
      </c>
      <c r="N440" s="219">
        <v>19.149999999999999</v>
      </c>
      <c r="O440" s="222">
        <v>77</v>
      </c>
      <c r="P440" s="181">
        <v>552</v>
      </c>
      <c r="Q440" s="175">
        <v>8.0180000000000007</v>
      </c>
      <c r="R440" s="190">
        <v>7.7430000000000003</v>
      </c>
      <c r="S440" s="184">
        <v>1818.9290000000001</v>
      </c>
      <c r="T440" s="171">
        <v>1489.067</v>
      </c>
      <c r="U440" s="184">
        <v>66.557000000000002</v>
      </c>
      <c r="V440" s="21">
        <v>4.9749999999999996</v>
      </c>
      <c r="W440" s="159">
        <v>92.525000000000006</v>
      </c>
      <c r="X440" s="10">
        <v>8.0009999999999994</v>
      </c>
      <c r="Y440" s="21">
        <v>1.6459999999999999</v>
      </c>
      <c r="Z440" s="159">
        <v>79.427999999999997</v>
      </c>
      <c r="AA440" s="10">
        <v>76221</v>
      </c>
      <c r="AB440" s="11">
        <f t="shared" si="268"/>
        <v>0.59505285771504168</v>
      </c>
      <c r="AC440" s="10">
        <v>224</v>
      </c>
      <c r="AD440" s="10">
        <v>562</v>
      </c>
      <c r="AE440" s="10">
        <v>581</v>
      </c>
      <c r="AF440" s="10">
        <v>429</v>
      </c>
      <c r="AG440" s="10">
        <v>1164</v>
      </c>
      <c r="AH440" s="10">
        <v>909</v>
      </c>
      <c r="AI440" s="10">
        <v>291</v>
      </c>
      <c r="AJ440" s="10">
        <v>841</v>
      </c>
      <c r="AK440" s="10">
        <v>656</v>
      </c>
      <c r="AL440" s="10">
        <v>114</v>
      </c>
      <c r="AM440" s="10">
        <v>592</v>
      </c>
      <c r="AN440" s="10">
        <v>2331</v>
      </c>
      <c r="AO440" s="10">
        <v>1091</v>
      </c>
      <c r="AP440" s="10">
        <v>5697</v>
      </c>
      <c r="AQ440" s="10">
        <f t="shared" ref="AQ440" si="279">SUM(AC440:AP440)</f>
        <v>15482</v>
      </c>
      <c r="AR440" s="98">
        <v>1.08662074239729</v>
      </c>
      <c r="AS440" s="100">
        <v>21833</v>
      </c>
      <c r="AT440" s="11">
        <f t="shared" si="271"/>
        <v>0.46255658991880183</v>
      </c>
      <c r="AU440" s="221">
        <f t="shared" si="272"/>
        <v>0.22266302241621963</v>
      </c>
      <c r="AV440" s="105">
        <f t="shared" si="273"/>
        <v>0.53348222610722618</v>
      </c>
      <c r="AW440" s="106">
        <f t="shared" si="274"/>
        <v>1095.8002335000001</v>
      </c>
      <c r="AX440" s="107">
        <f t="shared" si="275"/>
        <v>0.46080749936921789</v>
      </c>
      <c r="AY440" s="108">
        <f t="shared" si="276"/>
        <v>1577.1998318189999</v>
      </c>
      <c r="AZ440" s="107">
        <f t="shared" si="277"/>
        <v>0.56108140584098176</v>
      </c>
      <c r="BA440" s="200">
        <f t="shared" si="278"/>
        <v>21029.331090920001</v>
      </c>
    </row>
    <row r="441" spans="1:53" x14ac:dyDescent="0.25">
      <c r="A441" s="71" t="s">
        <v>40</v>
      </c>
      <c r="B441" s="10">
        <v>177462</v>
      </c>
      <c r="C441" s="171">
        <v>5724.5810000000001</v>
      </c>
      <c r="D441" s="165">
        <v>237.53800000000001</v>
      </c>
      <c r="E441" s="86">
        <v>4.5330000000000004</v>
      </c>
      <c r="F441" s="159">
        <v>98.091999999999999</v>
      </c>
      <c r="G441" s="86">
        <v>212.30799999999999</v>
      </c>
      <c r="H441" s="86">
        <v>4.133</v>
      </c>
      <c r="I441" s="159">
        <v>98.052999999999997</v>
      </c>
      <c r="J441" s="86">
        <v>454.38499999999999</v>
      </c>
      <c r="K441" s="86">
        <v>20.106999999999999</v>
      </c>
      <c r="L441" s="159">
        <v>95.575000000000003</v>
      </c>
      <c r="M441" s="11">
        <v>258.58</v>
      </c>
      <c r="N441" s="219">
        <v>19.260000000000002</v>
      </c>
      <c r="O441" s="222">
        <v>76</v>
      </c>
      <c r="P441" s="181">
        <v>631.5</v>
      </c>
      <c r="Q441" s="175">
        <v>7.9260000000000002</v>
      </c>
      <c r="R441" s="190">
        <v>7.6310000000000002</v>
      </c>
      <c r="S441" s="184">
        <v>1607.308</v>
      </c>
      <c r="T441" s="171">
        <v>1382.2670000000001</v>
      </c>
      <c r="U441" s="184">
        <v>58.377000000000002</v>
      </c>
      <c r="V441" s="21">
        <v>2.7290000000000001</v>
      </c>
      <c r="W441" s="159">
        <v>95.325000000000003</v>
      </c>
      <c r="X441" s="10">
        <v>8.0060000000000002</v>
      </c>
      <c r="Y441" s="21">
        <v>1.3819999999999999</v>
      </c>
      <c r="Z441" s="159">
        <v>82.738</v>
      </c>
      <c r="AA441" s="10">
        <v>69623</v>
      </c>
      <c r="AB441" s="11">
        <f t="shared" si="268"/>
        <v>0.51906887108225985</v>
      </c>
      <c r="AC441" s="10">
        <v>199</v>
      </c>
      <c r="AD441" s="10">
        <v>576</v>
      </c>
      <c r="AE441" s="10">
        <v>574</v>
      </c>
      <c r="AF441" s="10">
        <v>404</v>
      </c>
      <c r="AG441" s="10">
        <v>1049</v>
      </c>
      <c r="AH441" s="10">
        <v>806</v>
      </c>
      <c r="AI441" s="10">
        <v>277</v>
      </c>
      <c r="AJ441" s="10">
        <v>657</v>
      </c>
      <c r="AK441" s="10">
        <v>288</v>
      </c>
      <c r="AL441" s="10">
        <v>102</v>
      </c>
      <c r="AM441" s="10">
        <v>587</v>
      </c>
      <c r="AN441" s="10">
        <v>2315</v>
      </c>
      <c r="AO441" s="10">
        <v>792</v>
      </c>
      <c r="AP441" s="10">
        <v>6409</v>
      </c>
      <c r="AQ441" s="10">
        <f t="shared" ref="AQ441:AQ448" si="280">SUM(AC441:AP441)</f>
        <v>15035</v>
      </c>
      <c r="AR441" s="98">
        <v>2.0866207423972898</v>
      </c>
      <c r="AS441" s="100">
        <v>22492</v>
      </c>
      <c r="AT441" s="11">
        <f t="shared" si="271"/>
        <v>0.3923262444917785</v>
      </c>
      <c r="AU441" s="221">
        <f t="shared" si="272"/>
        <v>0.24417304456386038</v>
      </c>
      <c r="AV441" s="105">
        <f t="shared" si="273"/>
        <v>0.55600048562548565</v>
      </c>
      <c r="AW441" s="106">
        <f t="shared" si="274"/>
        <v>1359.8055215780003</v>
      </c>
      <c r="AX441" s="107">
        <f t="shared" si="275"/>
        <v>0.57182738502018515</v>
      </c>
      <c r="AY441" s="108">
        <f t="shared" si="276"/>
        <v>1215.374342948</v>
      </c>
      <c r="AZ441" s="107">
        <f t="shared" si="277"/>
        <v>0.4323636936848097</v>
      </c>
      <c r="BA441" s="200">
        <f t="shared" si="278"/>
        <v>16204.991239306668</v>
      </c>
    </row>
    <row r="442" spans="1:53" x14ac:dyDescent="0.25">
      <c r="A442" s="71" t="s">
        <v>41</v>
      </c>
      <c r="B442" s="10">
        <v>166993</v>
      </c>
      <c r="C442" s="171">
        <v>5566.433</v>
      </c>
      <c r="D442" s="165">
        <v>172.727</v>
      </c>
      <c r="E442" s="86">
        <v>6.5380000000000003</v>
      </c>
      <c r="F442" s="159">
        <v>96.215000000000003</v>
      </c>
      <c r="G442" s="86">
        <v>160</v>
      </c>
      <c r="H442" s="86">
        <v>4.3849999999999998</v>
      </c>
      <c r="I442" s="159">
        <v>97.259</v>
      </c>
      <c r="J442" s="86">
        <v>430.45499999999998</v>
      </c>
      <c r="K442" s="86">
        <v>23.315000000000001</v>
      </c>
      <c r="L442" s="159">
        <v>94.584000000000003</v>
      </c>
      <c r="M442" s="11">
        <v>172.92</v>
      </c>
      <c r="N442" s="219">
        <v>19.38</v>
      </c>
      <c r="O442" s="222">
        <v>58</v>
      </c>
      <c r="P442" s="181">
        <v>450</v>
      </c>
      <c r="Q442" s="175">
        <v>7.8550000000000004</v>
      </c>
      <c r="R442" s="190">
        <v>7.6980000000000004</v>
      </c>
      <c r="S442" s="184">
        <v>1701</v>
      </c>
      <c r="T442" s="171">
        <v>1403.846</v>
      </c>
      <c r="U442" s="184">
        <v>55.917999999999999</v>
      </c>
      <c r="V442" s="21">
        <v>6.0350000000000001</v>
      </c>
      <c r="W442" s="159">
        <v>89.206999999999994</v>
      </c>
      <c r="X442" s="10">
        <v>6.7450000000000001</v>
      </c>
      <c r="Y442" s="21">
        <v>1.4019999999999999</v>
      </c>
      <c r="Z442" s="159">
        <v>79.213999999999999</v>
      </c>
      <c r="AA442" s="10">
        <v>61142</v>
      </c>
      <c r="AB442" s="11">
        <f t="shared" si="268"/>
        <v>0.49597887336594948</v>
      </c>
      <c r="AC442" s="10">
        <v>255</v>
      </c>
      <c r="AD442" s="10">
        <v>619</v>
      </c>
      <c r="AE442" s="10">
        <v>622</v>
      </c>
      <c r="AF442" s="10">
        <v>416</v>
      </c>
      <c r="AG442" s="10">
        <v>1163</v>
      </c>
      <c r="AH442" s="10">
        <v>874</v>
      </c>
      <c r="AI442" s="10">
        <v>326</v>
      </c>
      <c r="AJ442" s="10">
        <v>703</v>
      </c>
      <c r="AK442" s="10">
        <v>254</v>
      </c>
      <c r="AL442" s="10">
        <v>98</v>
      </c>
      <c r="AM442" s="10">
        <v>826</v>
      </c>
      <c r="AN442" s="10">
        <v>2352</v>
      </c>
      <c r="AO442" s="10">
        <v>853</v>
      </c>
      <c r="AP442" s="10">
        <v>6774</v>
      </c>
      <c r="AQ442" s="10">
        <f t="shared" si="280"/>
        <v>16135</v>
      </c>
      <c r="AR442" s="98">
        <v>3.0866207423972898</v>
      </c>
      <c r="AS442" s="100">
        <v>21683</v>
      </c>
      <c r="AT442" s="11">
        <f t="shared" si="271"/>
        <v>0.3661351074595941</v>
      </c>
      <c r="AU442" s="221">
        <f t="shared" si="272"/>
        <v>0.26179293691518263</v>
      </c>
      <c r="AV442" s="105">
        <f t="shared" si="273"/>
        <v>0.54064034576534581</v>
      </c>
      <c r="AW442" s="106">
        <f t="shared" si="274"/>
        <v>961.473272791</v>
      </c>
      <c r="AX442" s="107">
        <f t="shared" si="275"/>
        <v>0.40432013153532381</v>
      </c>
      <c r="AY442" s="108">
        <f t="shared" si="276"/>
        <v>890.62927999999999</v>
      </c>
      <c r="AZ442" s="107">
        <f t="shared" si="277"/>
        <v>0.31683716826752045</v>
      </c>
      <c r="BA442" s="200">
        <f t="shared" si="278"/>
        <v>11875.057066666668</v>
      </c>
    </row>
    <row r="443" spans="1:53" x14ac:dyDescent="0.25">
      <c r="A443" s="71" t="s">
        <v>42</v>
      </c>
      <c r="B443" s="10">
        <v>173269</v>
      </c>
      <c r="C443" s="171">
        <v>5589.3230000000003</v>
      </c>
      <c r="D443" s="165">
        <v>153.571</v>
      </c>
      <c r="E443" s="86">
        <v>5.6879999999999997</v>
      </c>
      <c r="F443" s="159">
        <v>96.296000000000006</v>
      </c>
      <c r="G443" s="86">
        <v>205.714</v>
      </c>
      <c r="H443" s="86">
        <v>4.8129999999999997</v>
      </c>
      <c r="I443" s="159">
        <v>97.66</v>
      </c>
      <c r="J443" s="86">
        <v>447</v>
      </c>
      <c r="K443" s="86">
        <v>23.663</v>
      </c>
      <c r="L443" s="159">
        <v>94.706000000000003</v>
      </c>
      <c r="M443" s="11">
        <v>220.44</v>
      </c>
      <c r="N443" s="219">
        <v>20.100000000000001</v>
      </c>
      <c r="O443" s="222">
        <v>86</v>
      </c>
      <c r="P443" s="181">
        <v>579</v>
      </c>
      <c r="Q443" s="175">
        <v>7.806</v>
      </c>
      <c r="R443" s="190">
        <v>7.7039999999999997</v>
      </c>
      <c r="S443" s="184">
        <v>1613.857</v>
      </c>
      <c r="T443" s="171">
        <v>1400.5630000000001</v>
      </c>
      <c r="U443" s="184">
        <v>55.557000000000002</v>
      </c>
      <c r="V443" s="21">
        <v>6.8559999999999999</v>
      </c>
      <c r="W443" s="159">
        <v>87.66</v>
      </c>
      <c r="X443" s="10">
        <v>7.1660000000000004</v>
      </c>
      <c r="Y443" s="21">
        <v>1.514</v>
      </c>
      <c r="Z443" s="159">
        <v>78.872</v>
      </c>
      <c r="AA443" s="10">
        <v>61446</v>
      </c>
      <c r="AB443" s="11">
        <f t="shared" si="268"/>
        <v>0.49146702526129893</v>
      </c>
      <c r="AC443" s="10">
        <v>266</v>
      </c>
      <c r="AD443" s="10">
        <v>531</v>
      </c>
      <c r="AE443" s="223">
        <v>554</v>
      </c>
      <c r="AF443" s="10">
        <v>526</v>
      </c>
      <c r="AG443" s="10">
        <v>1124</v>
      </c>
      <c r="AH443" s="10">
        <v>862</v>
      </c>
      <c r="AI443" s="10">
        <v>303</v>
      </c>
      <c r="AJ443" s="10">
        <v>692</v>
      </c>
      <c r="AK443" s="10">
        <v>269</v>
      </c>
      <c r="AL443" s="10">
        <v>58</v>
      </c>
      <c r="AM443" s="10">
        <v>769</v>
      </c>
      <c r="AN443" s="10">
        <v>2376</v>
      </c>
      <c r="AO443" s="10">
        <v>538</v>
      </c>
      <c r="AP443" s="10">
        <v>6966</v>
      </c>
      <c r="AQ443" s="10">
        <f t="shared" si="280"/>
        <v>15834</v>
      </c>
      <c r="AR443" s="98">
        <v>4.0866207423972902</v>
      </c>
      <c r="AS443" s="100">
        <v>23710</v>
      </c>
      <c r="AT443" s="11">
        <f t="shared" si="271"/>
        <v>0.35462777530891271</v>
      </c>
      <c r="AU443" s="221">
        <f t="shared" si="272"/>
        <v>0.27843017520785385</v>
      </c>
      <c r="AV443" s="105">
        <f t="shared" si="273"/>
        <v>0.54286353923853925</v>
      </c>
      <c r="AW443" s="106">
        <f t="shared" si="274"/>
        <v>858.35792243300011</v>
      </c>
      <c r="AX443" s="107">
        <f t="shared" si="275"/>
        <v>0.36095791523675363</v>
      </c>
      <c r="AY443" s="108">
        <f t="shared" si="276"/>
        <v>1149.8019916220001</v>
      </c>
      <c r="AZ443" s="107">
        <f t="shared" si="277"/>
        <v>0.40903663878406266</v>
      </c>
      <c r="BA443" s="200">
        <f t="shared" si="278"/>
        <v>15330.693221626667</v>
      </c>
    </row>
    <row r="444" spans="1:53" x14ac:dyDescent="0.25">
      <c r="A444" s="71" t="s">
        <v>43</v>
      </c>
      <c r="B444" s="10">
        <v>161847</v>
      </c>
      <c r="C444" s="171">
        <v>5220.8710000000001</v>
      </c>
      <c r="D444" s="165">
        <v>187.69200000000001</v>
      </c>
      <c r="E444" s="86">
        <v>4.9290000000000003</v>
      </c>
      <c r="F444" s="159">
        <v>97.373999999999995</v>
      </c>
      <c r="G444" s="86">
        <v>202.30799999999999</v>
      </c>
      <c r="H444" s="86">
        <v>4.3570000000000002</v>
      </c>
      <c r="I444" s="159">
        <v>97.846000000000004</v>
      </c>
      <c r="J444" s="86">
        <v>459.30799999999999</v>
      </c>
      <c r="K444" s="86">
        <v>19.399999999999999</v>
      </c>
      <c r="L444" s="159">
        <v>95.775999999999996</v>
      </c>
      <c r="M444" s="11">
        <v>151.94</v>
      </c>
      <c r="N444" s="219">
        <v>18.149999999999999</v>
      </c>
      <c r="O444" s="222">
        <v>73</v>
      </c>
      <c r="P444" s="181">
        <v>514.5</v>
      </c>
      <c r="Q444" s="175">
        <v>7.5609999999999999</v>
      </c>
      <c r="R444" s="190">
        <v>7.5670000000000002</v>
      </c>
      <c r="S444" s="184">
        <v>1637.692</v>
      </c>
      <c r="T444" s="171">
        <v>1430.7139999999999</v>
      </c>
      <c r="U444" s="184">
        <v>49.823</v>
      </c>
      <c r="V444" s="21">
        <v>3.8740000000000001</v>
      </c>
      <c r="W444" s="159">
        <v>92.224000000000004</v>
      </c>
      <c r="X444" s="10">
        <v>7.8579999999999997</v>
      </c>
      <c r="Y444" s="21">
        <v>1.5509999999999999</v>
      </c>
      <c r="Z444" s="159">
        <v>80.262</v>
      </c>
      <c r="AA444" s="10">
        <v>67965</v>
      </c>
      <c r="AB444" s="11">
        <f t="shared" si="268"/>
        <v>0.55003799885076643</v>
      </c>
      <c r="AC444" s="10">
        <v>252</v>
      </c>
      <c r="AD444" s="10">
        <v>526</v>
      </c>
      <c r="AE444" s="10">
        <v>512</v>
      </c>
      <c r="AF444" s="10">
        <v>436</v>
      </c>
      <c r="AG444" s="10">
        <v>1046</v>
      </c>
      <c r="AH444" s="10">
        <v>761</v>
      </c>
      <c r="AI444" s="10">
        <v>253</v>
      </c>
      <c r="AJ444" s="10">
        <v>621</v>
      </c>
      <c r="AK444" s="10">
        <v>328</v>
      </c>
      <c r="AL444" s="10">
        <v>74</v>
      </c>
      <c r="AM444" s="10">
        <v>550</v>
      </c>
      <c r="AN444" s="10">
        <v>1944</v>
      </c>
      <c r="AO444" s="10">
        <v>484</v>
      </c>
      <c r="AP444" s="10">
        <v>5622</v>
      </c>
      <c r="AQ444" s="10">
        <f t="shared" si="280"/>
        <v>13409</v>
      </c>
      <c r="AR444" s="98">
        <v>5.0866207423972902</v>
      </c>
      <c r="AS444" s="100">
        <v>21057</v>
      </c>
      <c r="AT444" s="11">
        <f t="shared" si="271"/>
        <v>0.4199336410313444</v>
      </c>
      <c r="AU444" s="221">
        <f t="shared" si="272"/>
        <v>0.23653703578890611</v>
      </c>
      <c r="AV444" s="105">
        <f t="shared" si="273"/>
        <v>0.50707760295260296</v>
      </c>
      <c r="AW444" s="106">
        <f t="shared" si="274"/>
        <v>979.91571973200007</v>
      </c>
      <c r="AX444" s="107">
        <f t="shared" si="275"/>
        <v>0.4120755760016821</v>
      </c>
      <c r="AY444" s="108">
        <f t="shared" si="276"/>
        <v>1056.2239702679999</v>
      </c>
      <c r="AZ444" s="107">
        <f t="shared" si="277"/>
        <v>0.37574669877908212</v>
      </c>
      <c r="BA444" s="200">
        <f t="shared" si="278"/>
        <v>14082.986270240002</v>
      </c>
    </row>
    <row r="445" spans="1:53" x14ac:dyDescent="0.25">
      <c r="A445" s="71" t="s">
        <v>44</v>
      </c>
      <c r="B445" s="10">
        <v>190498</v>
      </c>
      <c r="C445" s="171">
        <v>6349.933</v>
      </c>
      <c r="D445" s="165">
        <v>141.38499999999999</v>
      </c>
      <c r="E445" s="86">
        <v>4.5730000000000004</v>
      </c>
      <c r="F445" s="159">
        <v>96.766000000000005</v>
      </c>
      <c r="G445" s="86">
        <v>159.167</v>
      </c>
      <c r="H445" s="86">
        <v>4.5709999999999997</v>
      </c>
      <c r="I445" s="159">
        <v>97.128</v>
      </c>
      <c r="J445" s="86">
        <v>367.61500000000001</v>
      </c>
      <c r="K445" s="86">
        <v>18.940000000000001</v>
      </c>
      <c r="L445" s="159">
        <v>94.847999999999999</v>
      </c>
      <c r="M445" s="11">
        <v>170.8</v>
      </c>
      <c r="N445" s="219">
        <v>19.82</v>
      </c>
      <c r="O445" s="222">
        <v>70</v>
      </c>
      <c r="P445" s="181">
        <v>628</v>
      </c>
      <c r="Q445" s="175">
        <v>7.84</v>
      </c>
      <c r="R445" s="190">
        <v>7.5730000000000004</v>
      </c>
      <c r="S445" s="184">
        <v>1577.077</v>
      </c>
      <c r="T445" s="171">
        <v>1245.067</v>
      </c>
      <c r="U445" s="184">
        <v>48.345999999999997</v>
      </c>
      <c r="V445" s="21">
        <v>5.4269999999999996</v>
      </c>
      <c r="W445" s="159">
        <v>88.775000000000006</v>
      </c>
      <c r="X445" s="10">
        <v>5.585</v>
      </c>
      <c r="Y445" s="21">
        <v>1.2250000000000001</v>
      </c>
      <c r="Z445" s="159">
        <v>78.066000000000003</v>
      </c>
      <c r="AA445" s="10">
        <v>70045</v>
      </c>
      <c r="AB445" s="11">
        <f t="shared" si="268"/>
        <v>0.41785740532709004</v>
      </c>
      <c r="AC445" s="10">
        <v>309</v>
      </c>
      <c r="AD445" s="10">
        <v>708</v>
      </c>
      <c r="AE445" s="10">
        <v>732</v>
      </c>
      <c r="AF445" s="10">
        <v>668</v>
      </c>
      <c r="AG445" s="10">
        <v>1502</v>
      </c>
      <c r="AH445" s="10">
        <v>1247</v>
      </c>
      <c r="AI445" s="10">
        <v>387</v>
      </c>
      <c r="AJ445" s="10">
        <v>856</v>
      </c>
      <c r="AK445" s="10">
        <v>479</v>
      </c>
      <c r="AL445" s="10">
        <v>103</v>
      </c>
      <c r="AM445" s="10">
        <v>833</v>
      </c>
      <c r="AN445" s="10">
        <v>2725</v>
      </c>
      <c r="AO445" s="10">
        <v>719</v>
      </c>
      <c r="AP445" s="10">
        <v>7801</v>
      </c>
      <c r="AQ445" s="10">
        <f t="shared" si="280"/>
        <v>19069</v>
      </c>
      <c r="AR445" s="98">
        <v>6.0866207423972902</v>
      </c>
      <c r="AS445" s="100">
        <v>9556</v>
      </c>
      <c r="AT445" s="11">
        <f t="shared" si="271"/>
        <v>0.36769414901993724</v>
      </c>
      <c r="AU445" s="221">
        <f t="shared" si="272"/>
        <v>0.12004874310624239</v>
      </c>
      <c r="AV445" s="105">
        <f t="shared" si="273"/>
        <v>0.61673785936285941</v>
      </c>
      <c r="AW445" s="106">
        <f t="shared" si="274"/>
        <v>897.78527720499994</v>
      </c>
      <c r="AX445" s="107">
        <f t="shared" si="275"/>
        <v>0.37753796350084101</v>
      </c>
      <c r="AY445" s="108">
        <f t="shared" si="276"/>
        <v>1010.6997858110001</v>
      </c>
      <c r="AZ445" s="107">
        <f t="shared" si="277"/>
        <v>0.35955168474244042</v>
      </c>
      <c r="BA445" s="200">
        <f t="shared" si="278"/>
        <v>13475.99714414667</v>
      </c>
    </row>
    <row r="446" spans="1:53" x14ac:dyDescent="0.25">
      <c r="A446" s="71" t="s">
        <v>45</v>
      </c>
      <c r="B446" s="10">
        <v>226816</v>
      </c>
      <c r="C446" s="171">
        <v>7316.6450000000004</v>
      </c>
      <c r="D446" s="165">
        <v>147.53800000000001</v>
      </c>
      <c r="E446" s="86">
        <v>5.2859999999999996</v>
      </c>
      <c r="F446" s="159">
        <v>96.417000000000002</v>
      </c>
      <c r="G446" s="86">
        <v>167.5</v>
      </c>
      <c r="H446" s="86">
        <v>4.077</v>
      </c>
      <c r="I446" s="159">
        <v>97.566000000000003</v>
      </c>
      <c r="J446" s="86">
        <v>364</v>
      </c>
      <c r="K446" s="86">
        <v>21.986000000000001</v>
      </c>
      <c r="L446" s="159">
        <v>93.96</v>
      </c>
      <c r="M446" s="11">
        <v>96.3</v>
      </c>
      <c r="N446" s="219">
        <v>19.03</v>
      </c>
      <c r="O446" s="222">
        <v>71</v>
      </c>
      <c r="P446" s="181">
        <v>580</v>
      </c>
      <c r="Q446" s="175">
        <v>7.875</v>
      </c>
      <c r="R446" s="190">
        <v>7.7149999999999999</v>
      </c>
      <c r="S446" s="184">
        <v>1447.538</v>
      </c>
      <c r="T446" s="171">
        <v>1264.4290000000001</v>
      </c>
      <c r="U446" s="184">
        <v>47.884999999999998</v>
      </c>
      <c r="V446" s="21">
        <v>5.3869999999999996</v>
      </c>
      <c r="W446" s="159">
        <v>88.75</v>
      </c>
      <c r="X446" s="10">
        <v>5.2160000000000002</v>
      </c>
      <c r="Y446" s="21">
        <v>1.2010000000000001</v>
      </c>
      <c r="Z446" s="159">
        <v>76.974999999999994</v>
      </c>
      <c r="AA446" s="10">
        <v>72395</v>
      </c>
      <c r="AB446" s="11">
        <f t="shared" si="268"/>
        <v>0.3616676072234763</v>
      </c>
      <c r="AC446" s="10">
        <v>237</v>
      </c>
      <c r="AD446" s="10">
        <v>720</v>
      </c>
      <c r="AE446" s="10">
        <v>725</v>
      </c>
      <c r="AF446" s="10">
        <v>665</v>
      </c>
      <c r="AG446" s="10">
        <v>1461</v>
      </c>
      <c r="AH446" s="10">
        <v>1303</v>
      </c>
      <c r="AI446" s="10">
        <v>405</v>
      </c>
      <c r="AJ446" s="10">
        <v>896</v>
      </c>
      <c r="AK446" s="10">
        <v>454</v>
      </c>
      <c r="AL446" s="10">
        <v>129</v>
      </c>
      <c r="AM446" s="10">
        <v>580</v>
      </c>
      <c r="AN446" s="10">
        <v>2857</v>
      </c>
      <c r="AO446" s="10">
        <v>664</v>
      </c>
      <c r="AP446" s="10">
        <v>7260</v>
      </c>
      <c r="AQ446" s="10">
        <f t="shared" si="280"/>
        <v>18356</v>
      </c>
      <c r="AR446" s="98">
        <v>6.0866207423972902</v>
      </c>
      <c r="AS446" s="100">
        <v>9637</v>
      </c>
      <c r="AT446" s="11">
        <f t="shared" si="271"/>
        <v>0.3191794229683973</v>
      </c>
      <c r="AU446" s="221">
        <f t="shared" si="272"/>
        <v>0.11747854495806515</v>
      </c>
      <c r="AV446" s="105">
        <f t="shared" si="273"/>
        <v>0.71062985625485631</v>
      </c>
      <c r="AW446" s="106">
        <f t="shared" si="274"/>
        <v>1079.4831700100003</v>
      </c>
      <c r="AX446" s="107">
        <f t="shared" si="275"/>
        <v>0.45394582422624069</v>
      </c>
      <c r="AY446" s="108">
        <f t="shared" si="276"/>
        <v>1225.5380375000002</v>
      </c>
      <c r="AZ446" s="107">
        <f t="shared" si="277"/>
        <v>0.43597938011383858</v>
      </c>
      <c r="BA446" s="200">
        <f t="shared" si="278"/>
        <v>16340.50716666667</v>
      </c>
    </row>
    <row r="447" spans="1:53" x14ac:dyDescent="0.25">
      <c r="A447" s="71" t="s">
        <v>46</v>
      </c>
      <c r="B447" s="10">
        <v>224304</v>
      </c>
      <c r="C447" s="171">
        <v>7476.8</v>
      </c>
      <c r="D447" s="165">
        <v>197.5</v>
      </c>
      <c r="E447" s="86">
        <v>5.8</v>
      </c>
      <c r="F447" s="159">
        <v>97.063000000000002</v>
      </c>
      <c r="G447" s="86">
        <v>274.75</v>
      </c>
      <c r="H447" s="86">
        <v>4.0670000000000002</v>
      </c>
      <c r="I447" s="159">
        <v>98.52</v>
      </c>
      <c r="J447" s="86">
        <v>506.16699999999997</v>
      </c>
      <c r="K447" s="86">
        <v>26.253</v>
      </c>
      <c r="L447" s="159">
        <v>94.813000000000002</v>
      </c>
      <c r="M447" s="11">
        <v>46.98</v>
      </c>
      <c r="N447" s="219">
        <v>18.82</v>
      </c>
      <c r="O447" s="222">
        <v>75</v>
      </c>
      <c r="P447" s="181">
        <v>621</v>
      </c>
      <c r="Q447" s="175">
        <v>7.81</v>
      </c>
      <c r="R447" s="190">
        <v>7.6950000000000003</v>
      </c>
      <c r="S447" s="184">
        <v>1419.25</v>
      </c>
      <c r="T447" s="171">
        <v>1189.867</v>
      </c>
      <c r="U447" s="184">
        <v>53.616999999999997</v>
      </c>
      <c r="V447" s="21">
        <v>3.7490000000000001</v>
      </c>
      <c r="W447" s="159">
        <v>93.007999999999996</v>
      </c>
      <c r="X447" s="10">
        <v>6.4379999999999997</v>
      </c>
      <c r="Y447" s="21">
        <v>1.325</v>
      </c>
      <c r="Z447" s="159">
        <v>79.418999999999997</v>
      </c>
      <c r="AA447" s="10">
        <v>79758</v>
      </c>
      <c r="AB447" s="11">
        <f t="shared" si="268"/>
        <v>0.4057038661816107</v>
      </c>
      <c r="AC447" s="10">
        <v>295</v>
      </c>
      <c r="AD447" s="10">
        <v>963</v>
      </c>
      <c r="AE447" s="10">
        <v>909</v>
      </c>
      <c r="AF447" s="10">
        <v>791</v>
      </c>
      <c r="AG447" s="10">
        <v>1809</v>
      </c>
      <c r="AH447" s="10">
        <v>1449</v>
      </c>
      <c r="AI447" s="10">
        <v>483</v>
      </c>
      <c r="AJ447" s="10">
        <v>958</v>
      </c>
      <c r="AK447" s="10">
        <v>529</v>
      </c>
      <c r="AL447" s="10">
        <v>152</v>
      </c>
      <c r="AM447" s="10">
        <v>1024</v>
      </c>
      <c r="AN447" s="10">
        <v>3239</v>
      </c>
      <c r="AO447" s="10">
        <v>752</v>
      </c>
      <c r="AP447" s="10">
        <v>8105</v>
      </c>
      <c r="AQ447" s="10">
        <f t="shared" si="280"/>
        <v>21458</v>
      </c>
      <c r="AR447" s="98">
        <v>6.0866207423972902</v>
      </c>
      <c r="AS447" s="100">
        <v>11243</v>
      </c>
      <c r="AT447" s="11">
        <f t="shared" si="271"/>
        <v>0.3555799272416007</v>
      </c>
      <c r="AU447" s="221">
        <f t="shared" si="272"/>
        <v>0.12354809287810024</v>
      </c>
      <c r="AV447" s="105">
        <f t="shared" si="273"/>
        <v>0.72618492618492625</v>
      </c>
      <c r="AW447" s="106">
        <f t="shared" si="274"/>
        <v>1476.6679999999999</v>
      </c>
      <c r="AX447" s="107">
        <f t="shared" si="275"/>
        <v>0.62097056349873836</v>
      </c>
      <c r="AY447" s="108">
        <f t="shared" si="276"/>
        <v>2054.2508000000003</v>
      </c>
      <c r="AZ447" s="107">
        <f t="shared" si="277"/>
        <v>0.73079003913198159</v>
      </c>
      <c r="BA447" s="200">
        <f t="shared" si="278"/>
        <v>27390.010666666669</v>
      </c>
    </row>
    <row r="448" spans="1:53" ht="13" thickBot="1" x14ac:dyDescent="0.3">
      <c r="A448" s="72" t="s">
        <v>47</v>
      </c>
      <c r="B448" s="65">
        <v>189410</v>
      </c>
      <c r="C448" s="172">
        <v>6110</v>
      </c>
      <c r="D448" s="167">
        <v>174</v>
      </c>
      <c r="E448" s="97">
        <v>4.3330000000000002</v>
      </c>
      <c r="F448" s="160">
        <v>97.51</v>
      </c>
      <c r="G448" s="97">
        <v>225.38499999999999</v>
      </c>
      <c r="H448" s="97">
        <v>4.2670000000000003</v>
      </c>
      <c r="I448" s="160">
        <v>98.106999999999999</v>
      </c>
      <c r="J448" s="97">
        <v>436.38499999999999</v>
      </c>
      <c r="K448" s="97">
        <v>22.867000000000001</v>
      </c>
      <c r="L448" s="160">
        <v>94.76</v>
      </c>
      <c r="M448" s="60">
        <v>100.06</v>
      </c>
      <c r="N448" s="224">
        <v>18.829999999999998</v>
      </c>
      <c r="O448" s="222">
        <v>54</v>
      </c>
      <c r="P448" s="182">
        <v>481</v>
      </c>
      <c r="Q448" s="176">
        <v>7.7910000000000004</v>
      </c>
      <c r="R448" s="191">
        <v>7.508</v>
      </c>
      <c r="S448" s="185">
        <v>1555.231</v>
      </c>
      <c r="T448" s="194">
        <v>1339.4</v>
      </c>
      <c r="U448" s="184">
        <v>51.369</v>
      </c>
      <c r="V448" s="21">
        <v>2.2490000000000001</v>
      </c>
      <c r="W448" s="160">
        <v>95.622</v>
      </c>
      <c r="X448" s="10">
        <v>7.0350000000000001</v>
      </c>
      <c r="Y448" s="21">
        <v>0.93400000000000005</v>
      </c>
      <c r="Z448" s="160">
        <v>86.724000000000004</v>
      </c>
      <c r="AA448" s="65">
        <v>95961</v>
      </c>
      <c r="AB448" s="11">
        <f t="shared" si="268"/>
        <v>0.54766907766221429</v>
      </c>
      <c r="AC448" s="10">
        <v>231</v>
      </c>
      <c r="AD448" s="10">
        <v>753</v>
      </c>
      <c r="AE448" s="10">
        <v>732</v>
      </c>
      <c r="AF448" s="10">
        <v>644</v>
      </c>
      <c r="AG448" s="10">
        <v>1528</v>
      </c>
      <c r="AH448" s="10">
        <v>1091</v>
      </c>
      <c r="AI448" s="10">
        <v>404</v>
      </c>
      <c r="AJ448" s="10">
        <v>814</v>
      </c>
      <c r="AK448" s="10">
        <v>330</v>
      </c>
      <c r="AL448" s="10">
        <v>121</v>
      </c>
      <c r="AM448" s="10">
        <v>767</v>
      </c>
      <c r="AN448" s="10">
        <v>3095</v>
      </c>
      <c r="AO448" s="10">
        <v>552</v>
      </c>
      <c r="AP448" s="10">
        <v>6679</v>
      </c>
      <c r="AQ448" s="10">
        <f t="shared" si="280"/>
        <v>17741</v>
      </c>
      <c r="AR448" s="98">
        <v>6.0866207423972902</v>
      </c>
      <c r="AS448" s="100">
        <v>7773</v>
      </c>
      <c r="AT448" s="11">
        <f t="shared" si="271"/>
        <v>0.5066311176812206</v>
      </c>
      <c r="AU448" s="221">
        <f t="shared" si="272"/>
        <v>7.4932037711839899E-2</v>
      </c>
      <c r="AV448" s="105">
        <f t="shared" si="273"/>
        <v>0.59343434343434343</v>
      </c>
      <c r="AW448" s="106">
        <f t="shared" si="274"/>
        <v>1063.1400000000001</v>
      </c>
      <c r="AX448" s="107">
        <f t="shared" si="275"/>
        <v>0.44707317073170738</v>
      </c>
      <c r="AY448" s="108">
        <f t="shared" si="276"/>
        <v>1377.1023499999999</v>
      </c>
      <c r="AZ448" s="107">
        <f t="shared" si="277"/>
        <v>0.48989766986837419</v>
      </c>
      <c r="BA448" s="200">
        <f t="shared" si="278"/>
        <v>18361.364666666665</v>
      </c>
    </row>
    <row r="449" spans="1:53" ht="13" thickTop="1" x14ac:dyDescent="0.25">
      <c r="A449" s="141" t="s">
        <v>240</v>
      </c>
      <c r="B449" s="142">
        <f>SUM(B437:B448)</f>
        <v>2184874</v>
      </c>
      <c r="C449" s="173"/>
      <c r="D449" s="154"/>
      <c r="E449" s="135"/>
      <c r="F449" s="161"/>
      <c r="G449" s="135"/>
      <c r="H449" s="135"/>
      <c r="I449" s="161"/>
      <c r="J449" s="135"/>
      <c r="K449" s="135"/>
      <c r="L449" s="161"/>
      <c r="M449" s="74">
        <f>SUM(M437:M448)</f>
        <v>2067.1</v>
      </c>
      <c r="N449" s="225"/>
      <c r="O449" s="226">
        <f>SUM(O437:O448)</f>
        <v>870</v>
      </c>
      <c r="P449" s="183">
        <f>SUM(P437:P448)</f>
        <v>6615.5</v>
      </c>
      <c r="Q449" s="177"/>
      <c r="R449" s="192"/>
      <c r="S449" s="186"/>
      <c r="T449" s="195"/>
      <c r="U449" s="187"/>
      <c r="V449" s="79"/>
      <c r="W449" s="161"/>
      <c r="X449" s="75"/>
      <c r="Y449" s="79"/>
      <c r="Z449" s="161"/>
      <c r="AA449" s="74">
        <f>SUM(AA437:AA448)</f>
        <v>914706</v>
      </c>
      <c r="AB449" s="75"/>
      <c r="AC449" s="142">
        <f t="shared" ref="AC449:AR449" si="281">SUM(AC437:AC448)</f>
        <v>2872</v>
      </c>
      <c r="AD449" s="142">
        <f t="shared" si="281"/>
        <v>7919</v>
      </c>
      <c r="AE449" s="142">
        <f t="shared" si="281"/>
        <v>7827</v>
      </c>
      <c r="AF449" s="142">
        <f t="shared" si="281"/>
        <v>6336</v>
      </c>
      <c r="AG449" s="142">
        <f t="shared" si="281"/>
        <v>15383</v>
      </c>
      <c r="AH449" s="142">
        <f t="shared" si="281"/>
        <v>12169</v>
      </c>
      <c r="AI449" s="142">
        <f t="shared" si="281"/>
        <v>3955</v>
      </c>
      <c r="AJ449" s="142">
        <f t="shared" si="281"/>
        <v>9387</v>
      </c>
      <c r="AK449" s="142">
        <f t="shared" si="281"/>
        <v>4630</v>
      </c>
      <c r="AL449" s="142">
        <f t="shared" si="281"/>
        <v>1330</v>
      </c>
      <c r="AM449" s="142">
        <f t="shared" si="281"/>
        <v>8529</v>
      </c>
      <c r="AN449" s="142">
        <f t="shared" si="281"/>
        <v>30494</v>
      </c>
      <c r="AO449" s="142">
        <f t="shared" si="281"/>
        <v>8809</v>
      </c>
      <c r="AP449" s="142">
        <f t="shared" si="281"/>
        <v>78676</v>
      </c>
      <c r="AQ449" s="142">
        <f t="shared" si="281"/>
        <v>198316</v>
      </c>
      <c r="AR449" s="75">
        <f t="shared" si="281"/>
        <v>40.039448908767483</v>
      </c>
      <c r="AS449" s="142">
        <f>SUM(AS437:AS448)</f>
        <v>184179</v>
      </c>
      <c r="AT449" s="75"/>
      <c r="AU449" s="227"/>
      <c r="AV449" s="109"/>
      <c r="AW449" s="110"/>
      <c r="AX449" s="111"/>
      <c r="AY449" s="112"/>
      <c r="AZ449" s="111"/>
      <c r="BA449" s="201"/>
    </row>
    <row r="450" spans="1:53" ht="13" thickBot="1" x14ac:dyDescent="0.3">
      <c r="A450" s="14" t="s">
        <v>241</v>
      </c>
      <c r="B450" s="15">
        <f t="shared" ref="B450:E450" si="282">AVERAGE(B437:B448)</f>
        <v>182072.83333333334</v>
      </c>
      <c r="C450" s="228">
        <f t="shared" si="282"/>
        <v>5970.684166666666</v>
      </c>
      <c r="D450" s="155">
        <f t="shared" si="282"/>
        <v>185.02575000000002</v>
      </c>
      <c r="E450" s="140">
        <f t="shared" si="282"/>
        <v>5.0335000000000001</v>
      </c>
      <c r="F450" s="162">
        <f>AVERAGE(F437:F448)</f>
        <v>97.197749999999999</v>
      </c>
      <c r="G450" s="140">
        <f>AVERAGE(G437:G448)</f>
        <v>225.9395833333333</v>
      </c>
      <c r="H450" s="140">
        <f>AVERAGE(H437:H448)</f>
        <v>4.2852500000000004</v>
      </c>
      <c r="I450" s="162">
        <f>AVERAGE(I437:I448)</f>
        <v>98.003249999999994</v>
      </c>
      <c r="J450" s="140">
        <f t="shared" ref="J450:K450" si="283">AVERAGE(J437:J448)</f>
        <v>476.50591666666668</v>
      </c>
      <c r="K450" s="140">
        <f t="shared" si="283"/>
        <v>22.173249999999999</v>
      </c>
      <c r="L450" s="162">
        <f>AVERAGE(L437:L448)</f>
        <v>95.25333333333333</v>
      </c>
      <c r="M450" s="15">
        <f t="shared" ref="M450:Z450" si="284">AVERAGE(M437:M448)</f>
        <v>172.25833333333333</v>
      </c>
      <c r="N450" s="229">
        <f t="shared" si="284"/>
        <v>18.982500000000002</v>
      </c>
      <c r="O450" s="230">
        <f t="shared" si="284"/>
        <v>72.5</v>
      </c>
      <c r="P450" s="174">
        <f t="shared" si="284"/>
        <v>551.29166666666663</v>
      </c>
      <c r="Q450" s="178">
        <f t="shared" si="284"/>
        <v>7.8486666666666665</v>
      </c>
      <c r="R450" s="193">
        <f t="shared" si="284"/>
        <v>7.668333333333333</v>
      </c>
      <c r="S450" s="155">
        <f t="shared" si="284"/>
        <v>1642.6264166666663</v>
      </c>
      <c r="T450" s="196">
        <f t="shared" si="284"/>
        <v>1371.7555</v>
      </c>
      <c r="U450" s="155">
        <f t="shared" si="284"/>
        <v>54.928416666666671</v>
      </c>
      <c r="V450" s="145">
        <f t="shared" si="284"/>
        <v>4.8617499999999998</v>
      </c>
      <c r="W450" s="198">
        <f t="shared" si="284"/>
        <v>91.088333333333324</v>
      </c>
      <c r="X450" s="140">
        <f t="shared" si="284"/>
        <v>7.2138333333333327</v>
      </c>
      <c r="Y450" s="145">
        <f t="shared" si="284"/>
        <v>1.2985</v>
      </c>
      <c r="Z450" s="198">
        <f t="shared" si="284"/>
        <v>81.632250000000013</v>
      </c>
      <c r="AA450" s="15">
        <f>AVERAGE(AA437:AA448)</f>
        <v>76225.5</v>
      </c>
      <c r="AB450" s="143">
        <f>AVERAGE(AB437:AB448)</f>
        <v>0.51032455007869204</v>
      </c>
      <c r="AC450" s="15">
        <f t="shared" ref="AC450:AR450" si="285">AVERAGE(AC437:AC448)</f>
        <v>239.33333333333334</v>
      </c>
      <c r="AD450" s="15">
        <f t="shared" si="285"/>
        <v>659.91666666666663</v>
      </c>
      <c r="AE450" s="15">
        <f t="shared" si="285"/>
        <v>652.25</v>
      </c>
      <c r="AF450" s="15">
        <f t="shared" si="285"/>
        <v>528</v>
      </c>
      <c r="AG450" s="15">
        <f t="shared" si="285"/>
        <v>1281.9166666666667</v>
      </c>
      <c r="AH450" s="15">
        <f t="shared" si="285"/>
        <v>1014.0833333333334</v>
      </c>
      <c r="AI450" s="15">
        <f t="shared" si="285"/>
        <v>329.58333333333331</v>
      </c>
      <c r="AJ450" s="15">
        <f t="shared" si="285"/>
        <v>782.25</v>
      </c>
      <c r="AK450" s="15">
        <f t="shared" si="285"/>
        <v>385.83333333333331</v>
      </c>
      <c r="AL450" s="15">
        <f t="shared" si="285"/>
        <v>110.83333333333333</v>
      </c>
      <c r="AM450" s="15">
        <f t="shared" si="285"/>
        <v>710.75</v>
      </c>
      <c r="AN450" s="15">
        <f t="shared" si="285"/>
        <v>2541.1666666666665</v>
      </c>
      <c r="AO450" s="15">
        <f t="shared" si="285"/>
        <v>734.08333333333337</v>
      </c>
      <c r="AP450" s="15">
        <f t="shared" si="285"/>
        <v>6556.333333333333</v>
      </c>
      <c r="AQ450" s="15">
        <f t="shared" si="285"/>
        <v>16526.333333333332</v>
      </c>
      <c r="AR450" s="143">
        <f t="shared" si="285"/>
        <v>3.3366207423972902</v>
      </c>
      <c r="AS450" s="15">
        <f>AVERAGE(AS437:AS448)</f>
        <v>15348.25</v>
      </c>
      <c r="AT450" s="143">
        <f>AVERAGE(AT437:AT448)</f>
        <v>0.42305689903589472</v>
      </c>
      <c r="AU450" s="231">
        <f>AVERAGE(AU437:AU448)</f>
        <v>0.16974803993514231</v>
      </c>
      <c r="AV450" s="146">
        <f t="shared" ref="AV450" si="286">C450/$E$1</f>
        <v>0.57990327959077947</v>
      </c>
      <c r="AW450" s="147">
        <f t="shared" ref="AW450" si="287">(C450*D450)/1000</f>
        <v>1104.7303159506248</v>
      </c>
      <c r="AX450" s="148">
        <f t="shared" ref="AX450" si="288">(AW450)/$G$2</f>
        <v>0.46456279055955624</v>
      </c>
      <c r="AY450" s="149">
        <f t="shared" ref="AY450" si="289">(C450*G450)/1000</f>
        <v>1349.0138928315969</v>
      </c>
      <c r="AZ450" s="148">
        <f t="shared" ref="AZ450" si="290">(AY450)/$I$2</f>
        <v>0.47990533362916998</v>
      </c>
      <c r="BA450" s="202">
        <f>AVERAGE(BA438:BA448)</f>
        <v>17423.498969658187</v>
      </c>
    </row>
    <row r="451" spans="1:53" ht="13" thickTop="1" x14ac:dyDescent="0.25"/>
  </sheetData>
  <mergeCells count="25">
    <mergeCell ref="O435:P435"/>
    <mergeCell ref="O273:P273"/>
    <mergeCell ref="O111:P111"/>
    <mergeCell ref="O363:P363"/>
    <mergeCell ref="O345:P345"/>
    <mergeCell ref="O327:P327"/>
    <mergeCell ref="O129:P129"/>
    <mergeCell ref="O183:P183"/>
    <mergeCell ref="O165:P165"/>
    <mergeCell ref="O417:P417"/>
    <mergeCell ref="O399:P399"/>
    <mergeCell ref="O291:P291"/>
    <mergeCell ref="O3:P3"/>
    <mergeCell ref="O21:Q21"/>
    <mergeCell ref="O39:P39"/>
    <mergeCell ref="O57:P57"/>
    <mergeCell ref="O75:P75"/>
    <mergeCell ref="O381:P381"/>
    <mergeCell ref="O93:P93"/>
    <mergeCell ref="O219:P219"/>
    <mergeCell ref="O201:P201"/>
    <mergeCell ref="O147:P147"/>
    <mergeCell ref="O255:P255"/>
    <mergeCell ref="O309:P309"/>
    <mergeCell ref="O237:P237"/>
  </mergeCells>
  <phoneticPr fontId="0" type="noConversion"/>
  <conditionalFormatting sqref="E5:E16 E23:E34 E41:E52 E59:E70 E77:E88 E95:E106 E113:E124 E131:E142 E149:E160 E167:E178 E185:E196 E203:E214 E221:E232 E239:E250 E257:E268 E275:E286 E293:E304 E311:E322 E329:E340 E347:E358 E365:E376 E383:E394">
    <cfRule type="cellIs" dxfId="57" priority="51" operator="greaterThan">
      <formula>25</formula>
    </cfRule>
  </conditionalFormatting>
  <conditionalFormatting sqref="E401:E412">
    <cfRule type="cellIs" dxfId="56" priority="21" operator="greaterThan">
      <formula>25</formula>
    </cfRule>
  </conditionalFormatting>
  <conditionalFormatting sqref="E419:E430">
    <cfRule type="cellIs" dxfId="55" priority="14" operator="greaterThan">
      <formula>25</formula>
    </cfRule>
  </conditionalFormatting>
  <conditionalFormatting sqref="H5:H16 H23:H34 H41:H52 H59:H70 H77:H88 H95:H106 H113:H124 H131:H142 H149:H160 H167:H178 H185:H196 H203:H214 H221:H232 H239:H250 H257:H268 H275:H286 H293:H304 H311:H322 H329:H340 H347:H358 H365:H376 H383:H394">
    <cfRule type="cellIs" dxfId="54" priority="50" operator="greaterThan">
      <formula>25</formula>
    </cfRule>
  </conditionalFormatting>
  <conditionalFormatting sqref="H401:H412">
    <cfRule type="cellIs" dxfId="53" priority="20" operator="greaterThan">
      <formula>25</formula>
    </cfRule>
  </conditionalFormatting>
  <conditionalFormatting sqref="H419:H430">
    <cfRule type="cellIs" dxfId="52" priority="13" operator="greaterThan">
      <formula>25</formula>
    </cfRule>
  </conditionalFormatting>
  <conditionalFormatting sqref="K5:K16 K23:K34 K41:K52 K59:K71 K77:K88 K95:K106 K113:K124 K131:K142 K149:K160 K167:K178 K185:K196 K203:K214 K221:K232 K239:K250 K257:K268 K275:K286 K293:K304 K311:K322 K329:K339 K347:K358 K365:K376 K383:K394">
    <cfRule type="cellIs" dxfId="51" priority="49" operator="greaterThan">
      <formula>125</formula>
    </cfRule>
  </conditionalFormatting>
  <conditionalFormatting sqref="K401:K412">
    <cfRule type="cellIs" dxfId="50" priority="19" operator="greaterThan">
      <formula>125</formula>
    </cfRule>
  </conditionalFormatting>
  <conditionalFormatting sqref="K419:K430">
    <cfRule type="cellIs" dxfId="49" priority="12" operator="greaterThan">
      <formula>125</formula>
    </cfRule>
  </conditionalFormatting>
  <conditionalFormatting sqref="V167:V178 V185:V196 V203:V214 V221:V232 V239:V250 V257:V268 V275:V286 V293:V304 V311:V322 V329:V340 V347:V358 V365:V376 V383:V394">
    <cfRule type="cellIs" dxfId="48" priority="48" operator="greaterThan">
      <formula>15</formula>
    </cfRule>
  </conditionalFormatting>
  <conditionalFormatting sqref="V401:V412">
    <cfRule type="cellIs" dxfId="47" priority="18" operator="greaterThan">
      <formula>15</formula>
    </cfRule>
  </conditionalFormatting>
  <conditionalFormatting sqref="V419:V430">
    <cfRule type="cellIs" dxfId="46" priority="11" operator="greaterThan">
      <formula>15</formula>
    </cfRule>
  </conditionalFormatting>
  <conditionalFormatting sqref="Y167:Y178 Y185:Y196 Y203:Y214 Y221:Y232 Y239:Y250 Y257:Y268 Y275:Y286 Y293:Y304 Y311:Y322 Y329:Y340 Y347:Y358 Y365:Y376 Y383:Y394">
    <cfRule type="cellIs" dxfId="45" priority="47" operator="greaterThan">
      <formula>2</formula>
    </cfRule>
  </conditionalFormatting>
  <conditionalFormatting sqref="Y401:Y412">
    <cfRule type="cellIs" dxfId="44" priority="17" operator="greaterThan">
      <formula>2</formula>
    </cfRule>
  </conditionalFormatting>
  <conditionalFormatting sqref="Y419:Y430">
    <cfRule type="cellIs" dxfId="43" priority="10" operator="greaterThan">
      <formula>2</formula>
    </cfRule>
  </conditionalFormatting>
  <conditionalFormatting sqref="AT185:AT196 AV185:AV196 AX185:AX196 AT198 AV198 AX198">
    <cfRule type="cellIs" dxfId="42" priority="34" operator="between">
      <formula>80%</formula>
      <formula>200%</formula>
    </cfRule>
  </conditionalFormatting>
  <conditionalFormatting sqref="AT203:AT214 AV203:AV214 AX203:AX214">
    <cfRule type="cellIs" dxfId="41" priority="35" operator="between">
      <formula>80%</formula>
      <formula>200%</formula>
    </cfRule>
  </conditionalFormatting>
  <conditionalFormatting sqref="AT216 AV216 AX216">
    <cfRule type="cellIs" dxfId="40" priority="33" operator="between">
      <formula>80%</formula>
      <formula>200%</formula>
    </cfRule>
  </conditionalFormatting>
  <conditionalFormatting sqref="AT221:AT232 AV221:AV232 AX221:AX232">
    <cfRule type="cellIs" dxfId="39" priority="36" operator="between">
      <formula>80%</formula>
      <formula>200%</formula>
    </cfRule>
  </conditionalFormatting>
  <conditionalFormatting sqref="AT234 AV234 AX234">
    <cfRule type="cellIs" dxfId="38" priority="32" operator="between">
      <formula>80%</formula>
      <formula>200%</formula>
    </cfRule>
  </conditionalFormatting>
  <conditionalFormatting sqref="AT239:AT250 AV239:AV250 AX239:AX250">
    <cfRule type="cellIs" dxfId="37" priority="37" operator="between">
      <formula>80%</formula>
      <formula>200%</formula>
    </cfRule>
  </conditionalFormatting>
  <conditionalFormatting sqref="AT252 AV252 AX252">
    <cfRule type="cellIs" dxfId="36" priority="31" operator="between">
      <formula>80%</formula>
      <formula>200%</formula>
    </cfRule>
  </conditionalFormatting>
  <conditionalFormatting sqref="AT257:AT268 AV257:AV268 AX257:AX268">
    <cfRule type="cellIs" dxfId="35" priority="38" operator="between">
      <formula>80%</formula>
      <formula>200%</formula>
    </cfRule>
  </conditionalFormatting>
  <conditionalFormatting sqref="AT270 AV270 AX270">
    <cfRule type="cellIs" dxfId="34" priority="30" operator="between">
      <formula>80%</formula>
      <formula>200%</formula>
    </cfRule>
  </conditionalFormatting>
  <conditionalFormatting sqref="AT275:AT286 AV275:AV286 AX275:AX286">
    <cfRule type="cellIs" dxfId="33" priority="39" operator="between">
      <formula>80%</formula>
      <formula>200%</formula>
    </cfRule>
  </conditionalFormatting>
  <conditionalFormatting sqref="AT288 AV288 AX288">
    <cfRule type="cellIs" dxfId="32" priority="29" operator="between">
      <formula>80%</formula>
      <formula>200%</formula>
    </cfRule>
  </conditionalFormatting>
  <conditionalFormatting sqref="AT293:AT304 AV293:AV304 AX293:AX304">
    <cfRule type="cellIs" dxfId="31" priority="40" operator="between">
      <formula>80%</formula>
      <formula>200%</formula>
    </cfRule>
  </conditionalFormatting>
  <conditionalFormatting sqref="AT306 AV306 AX306">
    <cfRule type="cellIs" dxfId="30" priority="28" operator="between">
      <formula>80%</formula>
      <formula>200%</formula>
    </cfRule>
  </conditionalFormatting>
  <conditionalFormatting sqref="AT311:AT322 AV311:AV322 AX311:AX322">
    <cfRule type="cellIs" dxfId="29" priority="41" operator="between">
      <formula>80%</formula>
      <formula>200%</formula>
    </cfRule>
  </conditionalFormatting>
  <conditionalFormatting sqref="AT324 AV324 AX324">
    <cfRule type="cellIs" dxfId="28" priority="27" operator="between">
      <formula>80%</formula>
      <formula>200%</formula>
    </cfRule>
  </conditionalFormatting>
  <conditionalFormatting sqref="AT329:AT340 AV329:AV340 AX329:AX340">
    <cfRule type="cellIs" dxfId="27" priority="42" operator="between">
      <formula>80%</formula>
      <formula>200%</formula>
    </cfRule>
  </conditionalFormatting>
  <conditionalFormatting sqref="AT342 AV342 AX342">
    <cfRule type="cellIs" dxfId="26" priority="26" operator="between">
      <formula>80%</formula>
      <formula>200%</formula>
    </cfRule>
  </conditionalFormatting>
  <conditionalFormatting sqref="AT347:AT358 AV347:AV358 AX347:AX358">
    <cfRule type="cellIs" dxfId="25" priority="43" operator="between">
      <formula>80%</formula>
      <formula>200%</formula>
    </cfRule>
  </conditionalFormatting>
  <conditionalFormatting sqref="AT360 AV360 AX360">
    <cfRule type="cellIs" dxfId="24" priority="25" operator="between">
      <formula>80%</formula>
      <formula>200%</formula>
    </cfRule>
  </conditionalFormatting>
  <conditionalFormatting sqref="AT365:AT376 AV365:AV376 AX365:AX376">
    <cfRule type="cellIs" dxfId="23" priority="44" operator="between">
      <formula>80%</formula>
      <formula>200%</formula>
    </cfRule>
  </conditionalFormatting>
  <conditionalFormatting sqref="AT378 AV378 AX378">
    <cfRule type="cellIs" dxfId="22" priority="24" operator="between">
      <formula>80%</formula>
      <formula>200%</formula>
    </cfRule>
  </conditionalFormatting>
  <conditionalFormatting sqref="AT383:AT394 AV383:AV394 AX383:AX394">
    <cfRule type="cellIs" dxfId="21" priority="46" operator="between">
      <formula>80%</formula>
      <formula>200%</formula>
    </cfRule>
  </conditionalFormatting>
  <conditionalFormatting sqref="AT396 AV396 AX396">
    <cfRule type="cellIs" dxfId="20" priority="23" operator="between">
      <formula>80%</formula>
      <formula>200%</formula>
    </cfRule>
  </conditionalFormatting>
  <conditionalFormatting sqref="AU401:AU412 AW401:AW412 AY401:AY412">
    <cfRule type="cellIs" dxfId="19" priority="16" operator="between">
      <formula>80%</formula>
      <formula>200%</formula>
    </cfRule>
  </conditionalFormatting>
  <conditionalFormatting sqref="AU414 AW414 AY414">
    <cfRule type="cellIs" dxfId="18" priority="15" operator="between">
      <formula>80%</formula>
      <formula>200%</formula>
    </cfRule>
  </conditionalFormatting>
  <conditionalFormatting sqref="AU419:AU430 AW419:AW430 AY419:AY430">
    <cfRule type="cellIs" dxfId="17" priority="9" operator="between">
      <formula>80%</formula>
      <formula>200%</formula>
    </cfRule>
  </conditionalFormatting>
  <conditionalFormatting sqref="AU432 AW432 AY432">
    <cfRule type="cellIs" dxfId="16" priority="8" operator="between">
      <formula>80%</formula>
      <formula>200%</formula>
    </cfRule>
  </conditionalFormatting>
  <conditionalFormatting sqref="E437:E448">
    <cfRule type="cellIs" dxfId="6" priority="7" operator="greaterThan">
      <formula>25</formula>
    </cfRule>
  </conditionalFormatting>
  <conditionalFormatting sqref="H437:H448">
    <cfRule type="cellIs" dxfId="5" priority="6" operator="greaterThan">
      <formula>25</formula>
    </cfRule>
  </conditionalFormatting>
  <conditionalFormatting sqref="K437:K448">
    <cfRule type="cellIs" dxfId="4" priority="5" operator="greaterThan">
      <formula>125</formula>
    </cfRule>
  </conditionalFormatting>
  <conditionalFormatting sqref="V437:V448">
    <cfRule type="cellIs" dxfId="3" priority="4" operator="greaterThan">
      <formula>15</formula>
    </cfRule>
  </conditionalFormatting>
  <conditionalFormatting sqref="Y437:Y448">
    <cfRule type="cellIs" dxfId="2" priority="3" operator="greaterThan">
      <formula>2</formula>
    </cfRule>
  </conditionalFormatting>
  <conditionalFormatting sqref="AV437:AV448 AX437:AX448 AZ437:AZ448">
    <cfRule type="cellIs" dxfId="1" priority="2" operator="between">
      <formula>80%</formula>
      <formula>200%</formula>
    </cfRule>
  </conditionalFormatting>
  <conditionalFormatting sqref="AV450 AX450 AZ450">
    <cfRule type="cellIs" dxfId="0" priority="1" operator="between">
      <formula>80%</formula>
      <formula>200%</formula>
    </cfRule>
  </conditionalFormatting>
  <pageMargins left="0.48" right="0.5" top="0.35" bottom="0.4" header="0" footer="0"/>
  <pageSetup paperSize="9" scale="33" orientation="landscape" r:id="rId1"/>
  <headerFooter alignWithMargins="0"/>
  <rowBreaks count="1" manualBreakCount="1">
    <brk id="91" max="16383" man="1"/>
  </rowBreaks>
  <colBreaks count="1" manualBreakCount="1">
    <brk id="28" max="23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6" workbookViewId="0"/>
  </sheetViews>
  <sheetFormatPr baseColWidth="10" defaultColWidth="9.1796875"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796875" defaultRowHeight="12.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A1:AQ37"/>
  <sheetViews>
    <sheetView showGridLines="0" topLeftCell="B1" workbookViewId="0">
      <selection activeCell="K15" sqref="K15"/>
    </sheetView>
  </sheetViews>
  <sheetFormatPr baseColWidth="10" defaultColWidth="9.1796875" defaultRowHeight="12.5" x14ac:dyDescent="0.25"/>
  <cols>
    <col min="1" max="256" width="11.453125" customWidth="1"/>
  </cols>
  <sheetData>
    <row r="1" spans="27:43" x14ac:dyDescent="0.25">
      <c r="AA1" s="16" t="s">
        <v>192</v>
      </c>
      <c r="AB1" s="17" t="s">
        <v>193</v>
      </c>
      <c r="AD1" s="16" t="s">
        <v>192</v>
      </c>
      <c r="AE1" s="16" t="s">
        <v>194</v>
      </c>
      <c r="AG1" s="16" t="s">
        <v>192</v>
      </c>
      <c r="AH1" s="16" t="s">
        <v>195</v>
      </c>
      <c r="AJ1" s="18"/>
      <c r="AK1" s="19"/>
      <c r="AM1" s="18"/>
      <c r="AN1" s="18"/>
      <c r="AP1" s="18"/>
      <c r="AQ1" s="18"/>
    </row>
    <row r="2" spans="27:43" x14ac:dyDescent="0.25">
      <c r="AA2" s="9" t="s">
        <v>36</v>
      </c>
      <c r="AB2" s="10">
        <f>Tortosa!C5</f>
        <v>0</v>
      </c>
      <c r="AD2" s="9" t="s">
        <v>36</v>
      </c>
      <c r="AE2" s="10">
        <f>Tortosa!F5</f>
        <v>0</v>
      </c>
      <c r="AG2" s="9" t="s">
        <v>36</v>
      </c>
      <c r="AH2" s="10">
        <f>Tortosa!I5</f>
        <v>0</v>
      </c>
      <c r="AJ2" s="20"/>
      <c r="AM2" s="20"/>
      <c r="AP2" s="20"/>
    </row>
    <row r="3" spans="27:43" x14ac:dyDescent="0.25">
      <c r="AA3" s="9" t="s">
        <v>37</v>
      </c>
      <c r="AB3" s="10">
        <f>Tortosa!C6</f>
        <v>0</v>
      </c>
      <c r="AD3" s="9" t="s">
        <v>37</v>
      </c>
      <c r="AE3" s="10">
        <f>Tortosa!F6</f>
        <v>0</v>
      </c>
      <c r="AG3" s="9" t="s">
        <v>37</v>
      </c>
      <c r="AH3" s="10">
        <f>Tortosa!I6</f>
        <v>0</v>
      </c>
      <c r="AJ3" s="20"/>
      <c r="AM3" s="20"/>
      <c r="AP3" s="20"/>
    </row>
    <row r="4" spans="27:43" x14ac:dyDescent="0.25">
      <c r="AA4" s="9" t="s">
        <v>38</v>
      </c>
      <c r="AB4" s="10">
        <f>Tortosa!C7</f>
        <v>0</v>
      </c>
      <c r="AD4" s="9" t="s">
        <v>38</v>
      </c>
      <c r="AE4" s="10">
        <f>Tortosa!F7</f>
        <v>0</v>
      </c>
      <c r="AG4" s="9" t="s">
        <v>38</v>
      </c>
      <c r="AH4" s="10">
        <f>Tortosa!I7</f>
        <v>0</v>
      </c>
      <c r="AJ4" s="20"/>
      <c r="AM4" s="20"/>
      <c r="AP4" s="20"/>
    </row>
    <row r="5" spans="27:43" x14ac:dyDescent="0.25">
      <c r="AA5" s="9" t="s">
        <v>39</v>
      </c>
      <c r="AB5" s="10">
        <f>Tortosa!C8</f>
        <v>6835.2</v>
      </c>
      <c r="AD5" s="9" t="s">
        <v>39</v>
      </c>
      <c r="AE5" s="10">
        <f>Tortosa!F8</f>
        <v>0</v>
      </c>
      <c r="AG5" s="9" t="s">
        <v>39</v>
      </c>
      <c r="AH5" s="10">
        <f>Tortosa!I8</f>
        <v>0</v>
      </c>
      <c r="AJ5" s="20"/>
      <c r="AM5" s="20"/>
      <c r="AP5" s="20"/>
    </row>
    <row r="6" spans="27:43" x14ac:dyDescent="0.25">
      <c r="AA6" s="9" t="s">
        <v>40</v>
      </c>
      <c r="AB6" s="10">
        <f>Tortosa!C9</f>
        <v>8644.23</v>
      </c>
      <c r="AD6" s="9" t="s">
        <v>40</v>
      </c>
      <c r="AE6" s="10">
        <f>Tortosa!F9</f>
        <v>0</v>
      </c>
      <c r="AG6" s="9" t="s">
        <v>40</v>
      </c>
      <c r="AH6" s="10">
        <f>Tortosa!I9</f>
        <v>0</v>
      </c>
      <c r="AJ6" s="20"/>
      <c r="AM6" s="20"/>
      <c r="AP6" s="20"/>
    </row>
    <row r="7" spans="27:43" x14ac:dyDescent="0.25">
      <c r="AA7" s="9" t="s">
        <v>41</v>
      </c>
      <c r="AB7" s="10">
        <f>Tortosa!C10</f>
        <v>6135.53</v>
      </c>
      <c r="AD7" s="9" t="s">
        <v>41</v>
      </c>
      <c r="AE7" s="10">
        <f>Tortosa!F10</f>
        <v>87.83</v>
      </c>
      <c r="AG7" s="9" t="s">
        <v>41</v>
      </c>
      <c r="AH7" s="10">
        <f>Tortosa!I10</f>
        <v>95.6</v>
      </c>
      <c r="AJ7" s="20"/>
      <c r="AM7" s="20"/>
      <c r="AP7" s="20"/>
    </row>
    <row r="8" spans="27:43" x14ac:dyDescent="0.25">
      <c r="AA8" s="9" t="s">
        <v>42</v>
      </c>
      <c r="AB8" s="10">
        <f>Tortosa!C11</f>
        <v>8211.5499999999993</v>
      </c>
      <c r="AD8" s="9" t="s">
        <v>42</v>
      </c>
      <c r="AE8" s="10">
        <f>Tortosa!F11</f>
        <v>97.8</v>
      </c>
      <c r="AG8" s="9" t="s">
        <v>42</v>
      </c>
      <c r="AH8" s="10">
        <f>Tortosa!I11</f>
        <v>96.1</v>
      </c>
      <c r="AJ8" s="20"/>
      <c r="AM8" s="20"/>
      <c r="AP8" s="20"/>
    </row>
    <row r="9" spans="27:43" x14ac:dyDescent="0.25">
      <c r="AA9" s="9" t="s">
        <v>43</v>
      </c>
      <c r="AB9" s="10">
        <f>Tortosa!C12</f>
        <v>7612.06</v>
      </c>
      <c r="AD9" s="9" t="s">
        <v>43</v>
      </c>
      <c r="AE9" s="10">
        <f>Tortosa!F12</f>
        <v>95.5</v>
      </c>
      <c r="AG9" s="9" t="s">
        <v>43</v>
      </c>
      <c r="AH9" s="10">
        <f>Tortosa!I12</f>
        <v>96</v>
      </c>
      <c r="AJ9" s="20"/>
      <c r="AM9" s="20"/>
      <c r="AP9" s="20"/>
    </row>
    <row r="10" spans="27:43" x14ac:dyDescent="0.25">
      <c r="AA10" s="9" t="s">
        <v>44</v>
      </c>
      <c r="AB10" s="10">
        <f>Tortosa!C13</f>
        <v>7757</v>
      </c>
      <c r="AD10" s="9" t="s">
        <v>44</v>
      </c>
      <c r="AE10" s="10">
        <f>Tortosa!F13</f>
        <v>92.2</v>
      </c>
      <c r="AG10" s="9" t="s">
        <v>44</v>
      </c>
      <c r="AH10" s="10">
        <f>Tortosa!I13</f>
        <v>95.9</v>
      </c>
      <c r="AJ10" s="20"/>
      <c r="AM10" s="20"/>
      <c r="AP10" s="20"/>
    </row>
    <row r="11" spans="27:43" x14ac:dyDescent="0.25">
      <c r="AA11" s="9" t="s">
        <v>45</v>
      </c>
      <c r="AB11" s="10">
        <f>Tortosa!C14</f>
        <v>9137.41</v>
      </c>
      <c r="AD11" s="9" t="s">
        <v>45</v>
      </c>
      <c r="AE11" s="10">
        <f>Tortosa!F14</f>
        <v>87.6</v>
      </c>
      <c r="AG11" s="9" t="s">
        <v>45</v>
      </c>
      <c r="AH11" s="10">
        <f>Tortosa!I14</f>
        <v>96.7</v>
      </c>
      <c r="AJ11" s="20"/>
      <c r="AM11" s="20"/>
      <c r="AP11" s="20"/>
    </row>
    <row r="12" spans="27:43" x14ac:dyDescent="0.25">
      <c r="AA12" s="9" t="s">
        <v>46</v>
      </c>
      <c r="AB12" s="10">
        <f>Tortosa!C15</f>
        <v>7276</v>
      </c>
      <c r="AD12" s="9" t="s">
        <v>46</v>
      </c>
      <c r="AE12" s="10">
        <f>Tortosa!F15</f>
        <v>88.8</v>
      </c>
      <c r="AG12" s="9" t="s">
        <v>46</v>
      </c>
      <c r="AH12" s="10">
        <f>Tortosa!I15</f>
        <v>94.6</v>
      </c>
      <c r="AJ12" s="20"/>
      <c r="AM12" s="20"/>
      <c r="AP12" s="20"/>
    </row>
    <row r="13" spans="27:43" x14ac:dyDescent="0.25">
      <c r="AA13" s="9" t="s">
        <v>47</v>
      </c>
      <c r="AB13" s="10">
        <f>Tortosa!C16</f>
        <v>7397.88</v>
      </c>
      <c r="AD13" s="9" t="s">
        <v>47</v>
      </c>
      <c r="AE13" s="10">
        <f>Tortosa!F16</f>
        <v>90.6</v>
      </c>
      <c r="AG13" s="9" t="s">
        <v>47</v>
      </c>
      <c r="AH13" s="10">
        <f>Tortosa!I16</f>
        <v>94.1</v>
      </c>
      <c r="AJ13" s="20"/>
      <c r="AM13" s="20"/>
      <c r="AP13" s="20"/>
    </row>
    <row r="14" spans="27:43" x14ac:dyDescent="0.25">
      <c r="AA14" s="9" t="s">
        <v>36</v>
      </c>
      <c r="AB14" s="10">
        <f>Tortosa!C23</f>
        <v>8118.45</v>
      </c>
      <c r="AD14" s="9" t="s">
        <v>36</v>
      </c>
      <c r="AE14" s="10">
        <f>Tortosa!F23</f>
        <v>97</v>
      </c>
      <c r="AG14" s="9" t="s">
        <v>36</v>
      </c>
      <c r="AH14" s="10">
        <f>Tortosa!I23</f>
        <v>98.4</v>
      </c>
      <c r="AJ14" s="20"/>
      <c r="AM14" s="20"/>
      <c r="AP14" s="20"/>
    </row>
    <row r="15" spans="27:43" x14ac:dyDescent="0.25">
      <c r="AA15" s="9" t="s">
        <v>37</v>
      </c>
      <c r="AB15" s="10">
        <f>Tortosa!C24</f>
        <v>8280</v>
      </c>
      <c r="AD15" s="9" t="s">
        <v>37</v>
      </c>
      <c r="AE15" s="10">
        <f>Tortosa!F24</f>
        <v>98.6</v>
      </c>
      <c r="AG15" s="9" t="s">
        <v>37</v>
      </c>
      <c r="AH15" s="10">
        <f>Tortosa!I24</f>
        <v>98.5</v>
      </c>
      <c r="AJ15" s="20"/>
      <c r="AM15" s="20"/>
      <c r="AP15" s="20"/>
    </row>
    <row r="16" spans="27:43" x14ac:dyDescent="0.25">
      <c r="AA16" s="9" t="s">
        <v>38</v>
      </c>
      <c r="AB16" s="10">
        <f>Tortosa!C25</f>
        <v>7649</v>
      </c>
      <c r="AD16" s="9" t="s">
        <v>38</v>
      </c>
      <c r="AE16" s="10">
        <f>Tortosa!F25</f>
        <v>98.2</v>
      </c>
      <c r="AG16" s="9" t="s">
        <v>38</v>
      </c>
      <c r="AH16" s="10">
        <f>Tortosa!I25</f>
        <v>98.5</v>
      </c>
      <c r="AJ16" s="20"/>
      <c r="AM16" s="20"/>
      <c r="AP16" s="20"/>
    </row>
    <row r="17" spans="27:42" x14ac:dyDescent="0.25">
      <c r="AA17" s="9" t="s">
        <v>39</v>
      </c>
      <c r="AB17" s="10">
        <f>Tortosa!C26</f>
        <v>8141.5</v>
      </c>
      <c r="AD17" s="9" t="s">
        <v>39</v>
      </c>
      <c r="AE17" s="10">
        <f>Tortosa!F26</f>
        <v>94</v>
      </c>
      <c r="AG17" s="9" t="s">
        <v>39</v>
      </c>
      <c r="AH17" s="10">
        <f>Tortosa!I26</f>
        <v>97.7</v>
      </c>
      <c r="AJ17" s="20"/>
      <c r="AM17" s="20"/>
      <c r="AP17" s="20"/>
    </row>
    <row r="18" spans="27:42" x14ac:dyDescent="0.25">
      <c r="AA18" s="9" t="s">
        <v>40</v>
      </c>
      <c r="AB18" s="10">
        <f>Tortosa!C27</f>
        <v>8462</v>
      </c>
      <c r="AD18" s="9" t="s">
        <v>40</v>
      </c>
      <c r="AE18" s="10">
        <f>Tortosa!F27</f>
        <v>97.8</v>
      </c>
      <c r="AG18" s="9" t="s">
        <v>40</v>
      </c>
      <c r="AH18" s="10">
        <f>Tortosa!I27</f>
        <v>98.4</v>
      </c>
      <c r="AJ18" s="20"/>
      <c r="AM18" s="20"/>
      <c r="AP18" s="20"/>
    </row>
    <row r="19" spans="27:42" x14ac:dyDescent="0.25">
      <c r="AA19" s="9" t="s">
        <v>41</v>
      </c>
      <c r="AB19" s="10">
        <f>Tortosa!C28</f>
        <v>8029.83</v>
      </c>
      <c r="AD19" s="9" t="s">
        <v>41</v>
      </c>
      <c r="AE19" s="10">
        <f>Tortosa!F28</f>
        <v>95.3</v>
      </c>
      <c r="AG19" s="9" t="s">
        <v>41</v>
      </c>
      <c r="AH19" s="10">
        <f>Tortosa!I28</f>
        <v>98.9</v>
      </c>
      <c r="AJ19" s="20"/>
      <c r="AM19" s="20"/>
      <c r="AP19" s="20"/>
    </row>
    <row r="20" spans="27:42" x14ac:dyDescent="0.25">
      <c r="AA20" s="9" t="s">
        <v>42</v>
      </c>
      <c r="AB20" s="10">
        <f>Tortosa!C29</f>
        <v>8411.68</v>
      </c>
      <c r="AD20" s="9" t="s">
        <v>42</v>
      </c>
      <c r="AE20" s="10">
        <f>Tortosa!F29</f>
        <v>98.1</v>
      </c>
      <c r="AG20" s="9" t="s">
        <v>42</v>
      </c>
      <c r="AH20" s="10">
        <f>Tortosa!I29</f>
        <v>97.8</v>
      </c>
      <c r="AJ20" s="20"/>
      <c r="AM20" s="20"/>
      <c r="AP20" s="20"/>
    </row>
    <row r="21" spans="27:42" x14ac:dyDescent="0.25">
      <c r="AA21" s="9" t="s">
        <v>43</v>
      </c>
      <c r="AB21" s="10">
        <f>Tortosa!C30</f>
        <v>7812</v>
      </c>
      <c r="AD21" s="9" t="s">
        <v>43</v>
      </c>
      <c r="AE21" s="10">
        <f>Tortosa!F30</f>
        <v>97.7</v>
      </c>
      <c r="AG21" s="9" t="s">
        <v>43</v>
      </c>
      <c r="AH21" s="10">
        <f>Tortosa!I30</f>
        <v>97.5</v>
      </c>
      <c r="AJ21" s="20"/>
      <c r="AM21" s="20"/>
      <c r="AP21" s="20"/>
    </row>
    <row r="22" spans="27:42" x14ac:dyDescent="0.25">
      <c r="AA22" s="9" t="s">
        <v>44</v>
      </c>
      <c r="AB22" s="10">
        <f>Tortosa!C31</f>
        <v>7967</v>
      </c>
      <c r="AD22" s="9" t="s">
        <v>44</v>
      </c>
      <c r="AE22" s="10">
        <f>Tortosa!F31</f>
        <v>97.3</v>
      </c>
      <c r="AG22" s="9" t="s">
        <v>44</v>
      </c>
      <c r="AH22" s="10">
        <f>Tortosa!I31</f>
        <v>97.7</v>
      </c>
      <c r="AJ22" s="20"/>
      <c r="AM22" s="20"/>
      <c r="AP22" s="20"/>
    </row>
    <row r="23" spans="27:42" x14ac:dyDescent="0.25">
      <c r="AA23" s="9" t="s">
        <v>45</v>
      </c>
      <c r="AB23" s="10">
        <f>Tortosa!C32</f>
        <v>8348</v>
      </c>
      <c r="AD23" s="9" t="s">
        <v>45</v>
      </c>
      <c r="AE23" s="10">
        <f>Tortosa!F32</f>
        <v>98.9</v>
      </c>
      <c r="AG23" s="9" t="s">
        <v>45</v>
      </c>
      <c r="AH23" s="10">
        <f>Tortosa!I32</f>
        <v>98.7</v>
      </c>
      <c r="AJ23" s="20"/>
      <c r="AM23" s="20"/>
      <c r="AP23" s="20"/>
    </row>
    <row r="24" spans="27:42" x14ac:dyDescent="0.25">
      <c r="AA24" s="9" t="s">
        <v>46</v>
      </c>
      <c r="AB24" s="10">
        <f>Tortosa!C33</f>
        <v>7439</v>
      </c>
      <c r="AD24" s="9" t="s">
        <v>46</v>
      </c>
      <c r="AE24" s="10">
        <f>Tortosa!F33</f>
        <v>92</v>
      </c>
      <c r="AG24" s="9" t="s">
        <v>46</v>
      </c>
      <c r="AH24" s="10">
        <f>Tortosa!I33</f>
        <v>96</v>
      </c>
      <c r="AJ24" s="20"/>
      <c r="AM24" s="20"/>
      <c r="AP24" s="20"/>
    </row>
    <row r="25" spans="27:42" x14ac:dyDescent="0.25">
      <c r="AA25" s="9" t="s">
        <v>47</v>
      </c>
      <c r="AB25" s="10">
        <f>Tortosa!C34</f>
        <v>8016</v>
      </c>
      <c r="AD25" s="9" t="s">
        <v>47</v>
      </c>
      <c r="AE25" s="10">
        <f>Tortosa!F34</f>
        <v>94</v>
      </c>
      <c r="AG25" s="9" t="s">
        <v>47</v>
      </c>
      <c r="AH25" s="10">
        <f>Tortosa!I34</f>
        <v>98</v>
      </c>
      <c r="AJ25" s="20"/>
      <c r="AM25" s="20"/>
      <c r="AP25" s="20"/>
    </row>
    <row r="26" spans="27:42" x14ac:dyDescent="0.25">
      <c r="AA26" s="9" t="s">
        <v>36</v>
      </c>
      <c r="AB26" s="10">
        <f>Tortosa!C41</f>
        <v>8760</v>
      </c>
      <c r="AD26" s="9" t="s">
        <v>36</v>
      </c>
      <c r="AE26" s="10">
        <f>Tortosa!F41</f>
        <v>95</v>
      </c>
      <c r="AG26" s="9" t="s">
        <v>36</v>
      </c>
      <c r="AH26" s="10">
        <f>Tortosa!I41</f>
        <v>98</v>
      </c>
      <c r="AJ26" s="20"/>
      <c r="AM26" s="20"/>
      <c r="AP26" s="20"/>
    </row>
    <row r="27" spans="27:42" x14ac:dyDescent="0.25">
      <c r="AA27" s="9" t="s">
        <v>37</v>
      </c>
      <c r="AB27" s="10">
        <f>Tortosa!C42</f>
        <v>7234</v>
      </c>
      <c r="AD27" s="9" t="s">
        <v>37</v>
      </c>
      <c r="AE27" s="10">
        <f>Tortosa!F42</f>
        <v>95</v>
      </c>
      <c r="AG27" s="9" t="s">
        <v>37</v>
      </c>
      <c r="AH27" s="10">
        <f>Tortosa!I42</f>
        <v>98</v>
      </c>
      <c r="AJ27" s="20"/>
      <c r="AM27" s="20"/>
      <c r="AP27" s="20"/>
    </row>
    <row r="28" spans="27:42" x14ac:dyDescent="0.25">
      <c r="AA28" s="9" t="s">
        <v>38</v>
      </c>
      <c r="AB28" s="10">
        <f>Tortosa!C43</f>
        <v>7755</v>
      </c>
      <c r="AD28" s="9" t="s">
        <v>38</v>
      </c>
      <c r="AE28" s="10">
        <f>Tortosa!F43</f>
        <v>97</v>
      </c>
      <c r="AG28" s="9" t="s">
        <v>38</v>
      </c>
      <c r="AH28" s="10">
        <f>Tortosa!I43</f>
        <v>98</v>
      </c>
      <c r="AJ28" s="20"/>
      <c r="AM28" s="20"/>
      <c r="AP28" s="20"/>
    </row>
    <row r="29" spans="27:42" x14ac:dyDescent="0.25">
      <c r="AA29" s="9" t="s">
        <v>39</v>
      </c>
      <c r="AB29" s="10">
        <f>Tortosa!C44</f>
        <v>8905</v>
      </c>
      <c r="AD29" s="9" t="s">
        <v>39</v>
      </c>
      <c r="AE29" s="10">
        <f>Tortosa!F44</f>
        <v>97</v>
      </c>
      <c r="AG29" s="9" t="s">
        <v>39</v>
      </c>
      <c r="AH29" s="10">
        <f>Tortosa!I44</f>
        <v>98</v>
      </c>
      <c r="AJ29" s="20"/>
      <c r="AM29" s="20"/>
      <c r="AP29" s="20"/>
    </row>
    <row r="30" spans="27:42" x14ac:dyDescent="0.25">
      <c r="AA30" s="9" t="s">
        <v>40</v>
      </c>
      <c r="AB30" s="10">
        <f>Tortosa!C45</f>
        <v>10313</v>
      </c>
      <c r="AD30" s="9" t="s">
        <v>40</v>
      </c>
      <c r="AE30" s="10">
        <f>Tortosa!F45</f>
        <v>94</v>
      </c>
      <c r="AG30" s="9" t="s">
        <v>40</v>
      </c>
      <c r="AH30" s="10">
        <f>Tortosa!I45</f>
        <v>97</v>
      </c>
      <c r="AJ30" s="20"/>
      <c r="AM30" s="20"/>
      <c r="AP30" s="20"/>
    </row>
    <row r="31" spans="27:42" x14ac:dyDescent="0.25">
      <c r="AA31" s="9" t="s">
        <v>41</v>
      </c>
      <c r="AB31" s="10">
        <f>Tortosa!C46</f>
        <v>8744</v>
      </c>
      <c r="AD31" s="9" t="s">
        <v>41</v>
      </c>
      <c r="AE31" s="10">
        <f>Tortosa!F46</f>
        <v>98</v>
      </c>
      <c r="AG31" s="9" t="s">
        <v>41</v>
      </c>
      <c r="AH31" s="10">
        <f>Tortosa!I46</f>
        <v>97</v>
      </c>
      <c r="AJ31" s="20"/>
      <c r="AM31" s="20"/>
      <c r="AP31" s="20"/>
    </row>
    <row r="32" spans="27:42" x14ac:dyDescent="0.25">
      <c r="AA32" s="9" t="s">
        <v>42</v>
      </c>
      <c r="AB32" s="10">
        <f>Tortosa!C47</f>
        <v>8785</v>
      </c>
      <c r="AD32" s="9" t="s">
        <v>42</v>
      </c>
      <c r="AE32" s="10">
        <f>Tortosa!F47</f>
        <v>99</v>
      </c>
      <c r="AG32" s="9" t="s">
        <v>42</v>
      </c>
      <c r="AH32" s="10">
        <f>Tortosa!I47</f>
        <v>98</v>
      </c>
      <c r="AJ32" s="20"/>
      <c r="AM32" s="20"/>
      <c r="AP32" s="20"/>
    </row>
    <row r="33" spans="27:42" x14ac:dyDescent="0.25">
      <c r="AA33" s="9" t="s">
        <v>43</v>
      </c>
      <c r="AB33" s="10">
        <f>Tortosa!C48</f>
        <v>7950</v>
      </c>
      <c r="AD33" s="9" t="s">
        <v>43</v>
      </c>
      <c r="AE33" s="10">
        <f>Tortosa!F48</f>
        <v>99</v>
      </c>
      <c r="AG33" s="9" t="s">
        <v>43</v>
      </c>
      <c r="AH33" s="10">
        <f>Tortosa!I48</f>
        <v>99</v>
      </c>
      <c r="AJ33" s="20"/>
      <c r="AM33" s="20"/>
      <c r="AP33" s="20"/>
    </row>
    <row r="34" spans="27:42" x14ac:dyDescent="0.25">
      <c r="AA34" s="9" t="s">
        <v>44</v>
      </c>
      <c r="AB34" s="10">
        <f>Tortosa!C49</f>
        <v>8155</v>
      </c>
      <c r="AD34" s="9" t="s">
        <v>44</v>
      </c>
      <c r="AE34" s="10">
        <f>Tortosa!F49</f>
        <v>99</v>
      </c>
      <c r="AG34" s="9" t="s">
        <v>44</v>
      </c>
      <c r="AH34" s="10">
        <f>Tortosa!I49</f>
        <v>91</v>
      </c>
      <c r="AJ34" s="20"/>
      <c r="AM34" s="20"/>
      <c r="AP34" s="20"/>
    </row>
    <row r="35" spans="27:42" x14ac:dyDescent="0.25">
      <c r="AA35" s="9" t="s">
        <v>45</v>
      </c>
      <c r="AB35" s="10">
        <f>Tortosa!C50</f>
        <v>9246</v>
      </c>
      <c r="AD35" s="9" t="s">
        <v>45</v>
      </c>
      <c r="AE35" s="10">
        <f>Tortosa!F50</f>
        <v>98</v>
      </c>
      <c r="AG35" s="9" t="s">
        <v>45</v>
      </c>
      <c r="AH35" s="10">
        <f>Tortosa!I50</f>
        <v>92</v>
      </c>
      <c r="AJ35" s="20"/>
      <c r="AM35" s="20"/>
      <c r="AP35" s="20"/>
    </row>
    <row r="36" spans="27:42" x14ac:dyDescent="0.25">
      <c r="AA36" s="9" t="s">
        <v>46</v>
      </c>
      <c r="AB36" s="10">
        <f>Tortosa!C51</f>
        <v>8311</v>
      </c>
      <c r="AD36" s="9" t="s">
        <v>46</v>
      </c>
      <c r="AE36" s="10">
        <f>Tortosa!F51</f>
        <v>98</v>
      </c>
      <c r="AG36" s="9" t="s">
        <v>46</v>
      </c>
      <c r="AH36" s="10">
        <f>Tortosa!I51</f>
        <v>93</v>
      </c>
      <c r="AJ36" s="20"/>
      <c r="AM36" s="20"/>
      <c r="AP36" s="20"/>
    </row>
    <row r="37" spans="27:42" x14ac:dyDescent="0.25">
      <c r="AA37" s="9" t="s">
        <v>47</v>
      </c>
      <c r="AB37" s="10">
        <f>Tortosa!C52</f>
        <v>7541</v>
      </c>
      <c r="AD37" s="9" t="s">
        <v>47</v>
      </c>
      <c r="AE37" s="10">
        <f>Tortosa!F52</f>
        <v>98</v>
      </c>
      <c r="AG37" s="9" t="s">
        <v>47</v>
      </c>
      <c r="AH37" s="10">
        <f>Tortosa!I52</f>
        <v>93</v>
      </c>
      <c r="AJ37" s="20"/>
      <c r="AM37" s="20"/>
      <c r="AP37" s="20"/>
    </row>
  </sheetData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21"/>
  <sheetViews>
    <sheetView showGridLines="0" workbookViewId="0">
      <selection activeCell="D1" sqref="D1"/>
    </sheetView>
  </sheetViews>
  <sheetFormatPr baseColWidth="10" defaultColWidth="9.1796875" defaultRowHeight="12.5" x14ac:dyDescent="0.25"/>
  <cols>
    <col min="1" max="1" width="8.81640625" customWidth="1"/>
    <col min="2" max="256" width="11.453125" customWidth="1"/>
  </cols>
  <sheetData>
    <row r="2" spans="1:15" ht="13" thickBot="1" x14ac:dyDescent="0.3"/>
    <row r="3" spans="1:15" ht="14" thickTop="1" x14ac:dyDescent="0.35">
      <c r="B3" s="3" t="s">
        <v>8</v>
      </c>
      <c r="C3" s="3" t="s">
        <v>60</v>
      </c>
      <c r="D3" s="3"/>
      <c r="E3" s="3" t="s">
        <v>196</v>
      </c>
      <c r="F3" s="3" t="s">
        <v>197</v>
      </c>
      <c r="G3" s="3" t="s">
        <v>198</v>
      </c>
      <c r="H3" s="3" t="s">
        <v>11</v>
      </c>
      <c r="I3" s="3" t="s">
        <v>16</v>
      </c>
      <c r="J3" s="3" t="s">
        <v>199</v>
      </c>
      <c r="K3" s="4" t="s">
        <v>200</v>
      </c>
      <c r="L3" s="4" t="s">
        <v>201</v>
      </c>
      <c r="M3" s="4" t="s">
        <v>202</v>
      </c>
      <c r="N3" s="4" t="s">
        <v>21</v>
      </c>
      <c r="O3" s="4" t="s">
        <v>22</v>
      </c>
    </row>
    <row r="4" spans="1:15" ht="14" thickBot="1" x14ac:dyDescent="0.4">
      <c r="B4" s="6" t="s">
        <v>25</v>
      </c>
      <c r="C4" s="7" t="s">
        <v>26</v>
      </c>
      <c r="D4" s="7"/>
      <c r="E4" s="5" t="s">
        <v>27</v>
      </c>
      <c r="F4" s="5" t="s">
        <v>203</v>
      </c>
      <c r="G4" s="5" t="s">
        <v>203</v>
      </c>
      <c r="H4" s="5" t="s">
        <v>27</v>
      </c>
      <c r="I4" s="5" t="s">
        <v>203</v>
      </c>
      <c r="J4" s="5" t="s">
        <v>203</v>
      </c>
      <c r="K4" s="8" t="s">
        <v>204</v>
      </c>
      <c r="L4" s="8" t="s">
        <v>204</v>
      </c>
      <c r="M4" s="8" t="s">
        <v>204</v>
      </c>
      <c r="N4" s="8" t="s">
        <v>33</v>
      </c>
      <c r="O4" s="7" t="s">
        <v>34</v>
      </c>
    </row>
    <row r="5" spans="1:15" ht="13" thickTop="1" x14ac:dyDescent="0.25">
      <c r="A5" s="9" t="s">
        <v>36</v>
      </c>
      <c r="B5" s="10"/>
      <c r="C5" s="10"/>
      <c r="D5" s="10"/>
      <c r="E5" s="10"/>
      <c r="F5" s="10"/>
      <c r="G5" s="10"/>
      <c r="H5" s="21"/>
      <c r="I5" s="21"/>
      <c r="J5" s="21"/>
      <c r="K5" s="10"/>
      <c r="L5" s="10"/>
      <c r="M5" s="10"/>
      <c r="N5" s="10"/>
      <c r="O5" s="11"/>
    </row>
    <row r="6" spans="1:15" x14ac:dyDescent="0.25">
      <c r="A6" s="9" t="s">
        <v>37</v>
      </c>
      <c r="B6" s="10"/>
      <c r="C6" s="10"/>
      <c r="D6" s="10"/>
      <c r="E6" s="10"/>
      <c r="F6" s="10"/>
      <c r="G6" s="10"/>
      <c r="H6" s="21"/>
      <c r="I6" s="21"/>
      <c r="J6" s="21"/>
      <c r="K6" s="10"/>
      <c r="L6" s="10"/>
      <c r="M6" s="10"/>
      <c r="N6" s="10"/>
      <c r="O6" s="11"/>
    </row>
    <row r="7" spans="1:15" x14ac:dyDescent="0.25">
      <c r="A7" s="9" t="s">
        <v>38</v>
      </c>
      <c r="B7" s="10"/>
      <c r="C7" s="10"/>
      <c r="D7" s="10"/>
      <c r="E7" s="10"/>
      <c r="F7" s="10"/>
      <c r="G7" s="10"/>
      <c r="H7" s="21"/>
      <c r="I7" s="21"/>
      <c r="J7" s="21"/>
      <c r="K7" s="10"/>
      <c r="L7" s="10"/>
      <c r="M7" s="10"/>
      <c r="N7" s="10"/>
      <c r="O7" s="11"/>
    </row>
    <row r="8" spans="1:15" x14ac:dyDescent="0.25">
      <c r="A8" s="9" t="s">
        <v>39</v>
      </c>
      <c r="B8" s="10">
        <v>205056</v>
      </c>
      <c r="C8" s="10">
        <v>6835.2</v>
      </c>
      <c r="D8" s="10">
        <v>237187</v>
      </c>
      <c r="E8" s="10"/>
      <c r="F8" s="10"/>
      <c r="G8" s="10"/>
      <c r="H8" s="21"/>
      <c r="I8" s="21"/>
      <c r="J8" s="21"/>
      <c r="K8" s="10"/>
      <c r="L8" s="10"/>
      <c r="M8" s="10"/>
      <c r="N8" s="10">
        <v>99010</v>
      </c>
      <c r="O8" s="28">
        <f>N8/B8</f>
        <v>0.48284371098626716</v>
      </c>
    </row>
    <row r="9" spans="1:15" x14ac:dyDescent="0.25">
      <c r="A9" s="9" t="s">
        <v>40</v>
      </c>
      <c r="B9" s="10">
        <v>267971</v>
      </c>
      <c r="C9" s="10">
        <v>8644.23</v>
      </c>
      <c r="D9" s="10">
        <v>237187</v>
      </c>
      <c r="E9" s="10"/>
      <c r="F9" s="10"/>
      <c r="G9" s="10"/>
      <c r="H9" s="21"/>
      <c r="I9" s="21"/>
      <c r="J9" s="21"/>
      <c r="K9" s="10"/>
      <c r="L9" s="10"/>
      <c r="M9" s="10"/>
      <c r="N9" s="10">
        <v>108910</v>
      </c>
      <c r="O9" s="28">
        <f t="shared" ref="O9:O16" si="0">N9/B9</f>
        <v>0.40642457579364932</v>
      </c>
    </row>
    <row r="10" spans="1:15" x14ac:dyDescent="0.25">
      <c r="A10" s="9" t="s">
        <v>41</v>
      </c>
      <c r="B10" s="10">
        <v>184066</v>
      </c>
      <c r="C10" s="10">
        <v>6135.53</v>
      </c>
      <c r="D10" s="10">
        <v>237187</v>
      </c>
      <c r="E10" s="10">
        <v>230</v>
      </c>
      <c r="F10" s="10">
        <v>380</v>
      </c>
      <c r="G10" s="10">
        <v>250</v>
      </c>
      <c r="H10" s="21">
        <v>28</v>
      </c>
      <c r="I10" s="21">
        <v>32</v>
      </c>
      <c r="J10" s="21">
        <v>11</v>
      </c>
      <c r="K10" s="10">
        <v>87.83</v>
      </c>
      <c r="L10" s="10">
        <v>91.58</v>
      </c>
      <c r="M10" s="10">
        <v>95.6</v>
      </c>
      <c r="N10" s="10">
        <v>100480</v>
      </c>
      <c r="O10" s="28">
        <f t="shared" si="0"/>
        <v>0.54589114774048442</v>
      </c>
    </row>
    <row r="11" spans="1:15" x14ac:dyDescent="0.25">
      <c r="A11" s="9" t="s">
        <v>42</v>
      </c>
      <c r="B11" s="10">
        <v>254558</v>
      </c>
      <c r="C11" s="10">
        <v>8211.5499999999993</v>
      </c>
      <c r="D11" s="10">
        <v>237187</v>
      </c>
      <c r="E11" s="10">
        <v>187.5</v>
      </c>
      <c r="F11" s="10">
        <v>380.5</v>
      </c>
      <c r="G11" s="10">
        <v>278</v>
      </c>
      <c r="H11" s="21">
        <v>3.3</v>
      </c>
      <c r="I11" s="21">
        <v>31.5</v>
      </c>
      <c r="J11" s="21">
        <v>10.8</v>
      </c>
      <c r="K11" s="10">
        <v>97.8</v>
      </c>
      <c r="L11" s="10">
        <v>91.6</v>
      </c>
      <c r="M11" s="10">
        <v>96.1</v>
      </c>
      <c r="N11" s="10">
        <v>104060</v>
      </c>
      <c r="O11" s="28">
        <f t="shared" si="0"/>
        <v>0.40878699549807901</v>
      </c>
    </row>
    <row r="12" spans="1:15" x14ac:dyDescent="0.25">
      <c r="A12" s="9" t="s">
        <v>43</v>
      </c>
      <c r="B12" s="10">
        <v>235974</v>
      </c>
      <c r="C12" s="10">
        <v>7612.06</v>
      </c>
      <c r="D12" s="10">
        <v>237187</v>
      </c>
      <c r="E12" s="10">
        <v>191.3</v>
      </c>
      <c r="F12" s="10">
        <v>389</v>
      </c>
      <c r="G12" s="10">
        <v>221.8</v>
      </c>
      <c r="H12" s="21">
        <v>8</v>
      </c>
      <c r="I12" s="21">
        <v>33.299999999999997</v>
      </c>
      <c r="J12" s="21">
        <v>7.6</v>
      </c>
      <c r="K12" s="10">
        <v>95.5</v>
      </c>
      <c r="L12" s="10">
        <v>90.1</v>
      </c>
      <c r="M12" s="10">
        <v>96</v>
      </c>
      <c r="N12" s="10">
        <v>108530</v>
      </c>
      <c r="O12" s="28">
        <f t="shared" si="0"/>
        <v>0.4599235508996754</v>
      </c>
    </row>
    <row r="13" spans="1:15" x14ac:dyDescent="0.25">
      <c r="A13" s="9" t="s">
        <v>44</v>
      </c>
      <c r="B13" s="10">
        <v>224953</v>
      </c>
      <c r="C13" s="10">
        <v>7757</v>
      </c>
      <c r="D13" s="10">
        <v>237187</v>
      </c>
      <c r="E13" s="10">
        <v>192.5</v>
      </c>
      <c r="F13" s="10">
        <v>451</v>
      </c>
      <c r="G13" s="10">
        <v>218.8</v>
      </c>
      <c r="H13" s="21">
        <v>13.3</v>
      </c>
      <c r="I13" s="21">
        <v>37.5</v>
      </c>
      <c r="J13" s="21">
        <v>8.8000000000000007</v>
      </c>
      <c r="K13" s="10">
        <v>92.2</v>
      </c>
      <c r="L13" s="10">
        <v>91.6</v>
      </c>
      <c r="M13" s="10">
        <v>95.9</v>
      </c>
      <c r="N13" s="10">
        <v>96970</v>
      </c>
      <c r="O13" s="28">
        <f t="shared" si="0"/>
        <v>0.43106782305637176</v>
      </c>
    </row>
    <row r="14" spans="1:15" x14ac:dyDescent="0.25">
      <c r="A14" s="9" t="s">
        <v>45</v>
      </c>
      <c r="B14" s="10">
        <v>292397</v>
      </c>
      <c r="C14" s="10">
        <v>9137.41</v>
      </c>
      <c r="D14" s="10">
        <v>237187</v>
      </c>
      <c r="E14" s="10">
        <v>197.8</v>
      </c>
      <c r="F14" s="10">
        <v>600.4</v>
      </c>
      <c r="G14" s="10">
        <v>280</v>
      </c>
      <c r="H14" s="21">
        <v>26</v>
      </c>
      <c r="I14" s="21">
        <v>44.5</v>
      </c>
      <c r="J14" s="21">
        <v>9</v>
      </c>
      <c r="K14" s="10">
        <v>87.6</v>
      </c>
      <c r="L14" s="10">
        <v>92.1</v>
      </c>
      <c r="M14" s="10">
        <v>96.7</v>
      </c>
      <c r="N14" s="10">
        <v>95190</v>
      </c>
      <c r="O14" s="28">
        <f t="shared" si="0"/>
        <v>0.32555053574421078</v>
      </c>
    </row>
    <row r="15" spans="1:15" x14ac:dyDescent="0.25">
      <c r="A15" s="9" t="s">
        <v>46</v>
      </c>
      <c r="B15" s="10">
        <v>225574</v>
      </c>
      <c r="C15" s="10">
        <v>7276</v>
      </c>
      <c r="D15" s="10">
        <v>237187</v>
      </c>
      <c r="E15" s="10">
        <v>227.5</v>
      </c>
      <c r="F15" s="10">
        <v>645</v>
      </c>
      <c r="G15" s="10">
        <v>327.5</v>
      </c>
      <c r="H15" s="21">
        <v>23</v>
      </c>
      <c r="I15" s="21">
        <v>57.6</v>
      </c>
      <c r="J15" s="21">
        <v>16.5</v>
      </c>
      <c r="K15" s="10">
        <v>88.8</v>
      </c>
      <c r="L15" s="10">
        <v>89.5</v>
      </c>
      <c r="M15" s="10">
        <v>94.6</v>
      </c>
      <c r="N15" s="10">
        <v>102190</v>
      </c>
      <c r="O15" s="28">
        <f t="shared" si="0"/>
        <v>0.45302206814615159</v>
      </c>
    </row>
    <row r="16" spans="1:15" ht="13" thickBot="1" x14ac:dyDescent="0.3">
      <c r="A16" s="9" t="s">
        <v>47</v>
      </c>
      <c r="B16" s="10">
        <v>244130</v>
      </c>
      <c r="C16" s="10">
        <v>7397.88</v>
      </c>
      <c r="D16" s="10">
        <v>237187</v>
      </c>
      <c r="E16" s="10">
        <v>195</v>
      </c>
      <c r="F16" s="10">
        <v>670.5</v>
      </c>
      <c r="G16" s="10">
        <v>307.5</v>
      </c>
      <c r="H16" s="21">
        <v>18.3</v>
      </c>
      <c r="I16" s="21">
        <v>44.9</v>
      </c>
      <c r="J16" s="21">
        <v>18</v>
      </c>
      <c r="K16" s="10">
        <v>90.6</v>
      </c>
      <c r="L16" s="10">
        <v>93.2</v>
      </c>
      <c r="M16" s="10">
        <v>94.1</v>
      </c>
      <c r="N16" s="10">
        <v>121330</v>
      </c>
      <c r="O16" s="28">
        <f t="shared" si="0"/>
        <v>0.4969893089747266</v>
      </c>
    </row>
    <row r="17" spans="2:15" ht="13" thickTop="1" x14ac:dyDescent="0.25">
      <c r="B17" s="13">
        <f>SUM(B8:B16)</f>
        <v>2134679</v>
      </c>
      <c r="C17" s="13">
        <f t="shared" ref="C17:O17" si="1">SUM(C8:C16)</f>
        <v>69006.86</v>
      </c>
      <c r="D17" s="13"/>
      <c r="E17" s="13">
        <f t="shared" si="1"/>
        <v>1421.6</v>
      </c>
      <c r="F17" s="13">
        <f t="shared" si="1"/>
        <v>3516.4</v>
      </c>
      <c r="G17" s="13">
        <f t="shared" si="1"/>
        <v>1883.6</v>
      </c>
      <c r="H17" s="13">
        <f t="shared" si="1"/>
        <v>119.89999999999999</v>
      </c>
      <c r="I17" s="13">
        <f t="shared" si="1"/>
        <v>281.3</v>
      </c>
      <c r="J17" s="13">
        <f t="shared" si="1"/>
        <v>81.7</v>
      </c>
      <c r="K17" s="13">
        <f t="shared" si="1"/>
        <v>640.32999999999993</v>
      </c>
      <c r="L17" s="13">
        <f t="shared" si="1"/>
        <v>639.68000000000006</v>
      </c>
      <c r="M17" s="13">
        <f t="shared" si="1"/>
        <v>669</v>
      </c>
      <c r="N17" s="13">
        <f t="shared" si="1"/>
        <v>936670</v>
      </c>
      <c r="O17" s="13">
        <f t="shared" si="1"/>
        <v>4.0104997168396164</v>
      </c>
    </row>
    <row r="18" spans="2:15" ht="13" thickBot="1" x14ac:dyDescent="0.3">
      <c r="B18" s="15">
        <f>AVERAGE(B8:B16)</f>
        <v>237186.55555555556</v>
      </c>
      <c r="C18" s="15">
        <f t="shared" ref="C18:O18" si="2">AVERAGE(C8:C16)</f>
        <v>7667.4288888888887</v>
      </c>
      <c r="D18" s="15"/>
      <c r="E18" s="15">
        <f t="shared" si="2"/>
        <v>203.08571428571426</v>
      </c>
      <c r="F18" s="15">
        <f t="shared" si="2"/>
        <v>502.34285714285716</v>
      </c>
      <c r="G18" s="15">
        <f t="shared" si="2"/>
        <v>269.08571428571429</v>
      </c>
      <c r="H18" s="15">
        <f t="shared" si="2"/>
        <v>17.128571428571426</v>
      </c>
      <c r="I18" s="15">
        <f t="shared" si="2"/>
        <v>40.18571428571429</v>
      </c>
      <c r="J18" s="15">
        <f>AVERAGE(J8:J16)</f>
        <v>11.671428571428573</v>
      </c>
      <c r="K18" s="15">
        <f t="shared" si="2"/>
        <v>91.475714285714275</v>
      </c>
      <c r="L18" s="15">
        <f t="shared" si="2"/>
        <v>91.382857142857148</v>
      </c>
      <c r="M18" s="15">
        <f t="shared" si="2"/>
        <v>95.571428571428569</v>
      </c>
      <c r="N18" s="15">
        <f t="shared" si="2"/>
        <v>104074.44444444444</v>
      </c>
      <c r="O18" s="29">
        <f t="shared" si="2"/>
        <v>0.44561107964884628</v>
      </c>
    </row>
    <row r="19" spans="2:15" ht="13" thickTop="1" x14ac:dyDescent="0.25"/>
    <row r="20" spans="2:15" x14ac:dyDescent="0.25">
      <c r="B20" t="s">
        <v>205</v>
      </c>
    </row>
    <row r="21" spans="2:15" x14ac:dyDescent="0.25">
      <c r="B21" t="s">
        <v>206</v>
      </c>
    </row>
  </sheetData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78"/>
  <sheetViews>
    <sheetView showGridLines="0" topLeftCell="B5" workbookViewId="0">
      <selection activeCell="A54" sqref="A1:IV65536"/>
    </sheetView>
  </sheetViews>
  <sheetFormatPr baseColWidth="10" defaultColWidth="9.1796875" defaultRowHeight="12.5" x14ac:dyDescent="0.25"/>
  <cols>
    <col min="1" max="1" width="13" customWidth="1"/>
    <col min="2" max="256" width="11.453125" customWidth="1"/>
  </cols>
  <sheetData>
    <row r="2" spans="1:15" ht="13" thickBot="1" x14ac:dyDescent="0.3"/>
    <row r="3" spans="1:15" ht="14" thickTop="1" x14ac:dyDescent="0.35">
      <c r="B3" s="3" t="s">
        <v>8</v>
      </c>
      <c r="C3" s="3" t="s">
        <v>50</v>
      </c>
      <c r="D3" s="3"/>
      <c r="E3" s="3" t="s">
        <v>207</v>
      </c>
      <c r="F3" s="3" t="s">
        <v>208</v>
      </c>
      <c r="G3" s="3" t="s">
        <v>209</v>
      </c>
      <c r="H3" s="3" t="s">
        <v>11</v>
      </c>
      <c r="I3" s="3" t="s">
        <v>16</v>
      </c>
      <c r="J3" s="3" t="s">
        <v>199</v>
      </c>
      <c r="K3" s="4" t="s">
        <v>200</v>
      </c>
      <c r="L3" s="4" t="s">
        <v>201</v>
      </c>
      <c r="M3" s="4" t="s">
        <v>202</v>
      </c>
      <c r="N3" s="4" t="s">
        <v>21</v>
      </c>
      <c r="O3" s="3" t="s">
        <v>9</v>
      </c>
    </row>
    <row r="4" spans="1:15" ht="15" thickBot="1" x14ac:dyDescent="0.4">
      <c r="B4" s="6" t="s">
        <v>25</v>
      </c>
      <c r="C4" s="7" t="s">
        <v>210</v>
      </c>
      <c r="D4" s="7"/>
      <c r="E4" s="5" t="s">
        <v>27</v>
      </c>
      <c r="F4" s="5" t="s">
        <v>203</v>
      </c>
      <c r="G4" s="5" t="s">
        <v>203</v>
      </c>
      <c r="H4" s="5" t="s">
        <v>27</v>
      </c>
      <c r="I4" s="5" t="s">
        <v>203</v>
      </c>
      <c r="J4" s="5" t="s">
        <v>203</v>
      </c>
      <c r="K4" s="8" t="s">
        <v>204</v>
      </c>
      <c r="L4" s="8" t="s">
        <v>204</v>
      </c>
      <c r="M4" s="8" t="s">
        <v>204</v>
      </c>
      <c r="N4" s="8" t="s">
        <v>33</v>
      </c>
      <c r="O4" s="7" t="s">
        <v>210</v>
      </c>
    </row>
    <row r="5" spans="1:15" ht="13" thickTop="1" x14ac:dyDescent="0.25">
      <c r="A5" s="9" t="s">
        <v>36</v>
      </c>
      <c r="B5" s="10">
        <v>235435</v>
      </c>
      <c r="C5" s="10">
        <v>8118.45</v>
      </c>
      <c r="D5" s="10">
        <v>244997</v>
      </c>
      <c r="E5" s="10">
        <v>157.5</v>
      </c>
      <c r="F5" s="10">
        <v>682.1</v>
      </c>
      <c r="G5" s="10">
        <v>345</v>
      </c>
      <c r="H5" s="21">
        <v>4.5</v>
      </c>
      <c r="I5" s="10">
        <v>101</v>
      </c>
      <c r="J5" s="21">
        <v>5.5</v>
      </c>
      <c r="K5" s="10">
        <v>97</v>
      </c>
      <c r="L5" s="10">
        <v>85.2</v>
      </c>
      <c r="M5" s="10">
        <v>98.4</v>
      </c>
      <c r="N5" s="10">
        <v>95560</v>
      </c>
      <c r="O5" s="10"/>
    </row>
    <row r="6" spans="1:15" x14ac:dyDescent="0.25">
      <c r="A6" s="9" t="s">
        <v>37</v>
      </c>
      <c r="B6" s="10">
        <v>231866</v>
      </c>
      <c r="C6" s="10">
        <v>8280</v>
      </c>
      <c r="D6" s="10">
        <v>244997</v>
      </c>
      <c r="E6" s="10">
        <v>285</v>
      </c>
      <c r="F6" s="10">
        <v>595.20000000000005</v>
      </c>
      <c r="G6" s="10">
        <v>305</v>
      </c>
      <c r="H6" s="21">
        <v>3.5</v>
      </c>
      <c r="I6" s="21">
        <v>48</v>
      </c>
      <c r="J6" s="21">
        <v>4.8</v>
      </c>
      <c r="K6" s="10">
        <v>98.6</v>
      </c>
      <c r="L6" s="10">
        <v>92</v>
      </c>
      <c r="M6" s="10">
        <v>98.5</v>
      </c>
      <c r="N6" s="10">
        <v>79370</v>
      </c>
      <c r="O6" s="10"/>
    </row>
    <row r="7" spans="1:15" x14ac:dyDescent="0.25">
      <c r="A7" s="9" t="s">
        <v>38</v>
      </c>
      <c r="B7" s="10">
        <v>237120</v>
      </c>
      <c r="C7" s="10">
        <v>7649</v>
      </c>
      <c r="D7" s="10">
        <v>244997</v>
      </c>
      <c r="E7" s="10">
        <v>235</v>
      </c>
      <c r="F7" s="10">
        <v>652</v>
      </c>
      <c r="G7" s="10">
        <v>312.5</v>
      </c>
      <c r="H7" s="21">
        <v>4</v>
      </c>
      <c r="I7" s="21">
        <v>48</v>
      </c>
      <c r="J7" s="21">
        <v>4.8</v>
      </c>
      <c r="K7" s="10">
        <v>98.2</v>
      </c>
      <c r="L7" s="10">
        <v>92.2</v>
      </c>
      <c r="M7" s="10">
        <v>98.5</v>
      </c>
      <c r="N7" s="10">
        <v>82960</v>
      </c>
      <c r="O7" s="10"/>
    </row>
    <row r="8" spans="1:15" x14ac:dyDescent="0.25">
      <c r="A8" s="9" t="s">
        <v>39</v>
      </c>
      <c r="B8" s="10">
        <v>260528</v>
      </c>
      <c r="C8" s="10">
        <v>8141.5</v>
      </c>
      <c r="D8" s="10">
        <v>244997</v>
      </c>
      <c r="E8" s="10">
        <v>182.5</v>
      </c>
      <c r="F8" s="10">
        <v>478.1</v>
      </c>
      <c r="G8" s="10">
        <v>283.8</v>
      </c>
      <c r="H8" s="21">
        <v>11.5</v>
      </c>
      <c r="I8" s="21">
        <v>38.4</v>
      </c>
      <c r="J8" s="21">
        <v>6.5</v>
      </c>
      <c r="K8" s="10">
        <v>94</v>
      </c>
      <c r="L8" s="10">
        <v>91.4</v>
      </c>
      <c r="M8" s="10">
        <v>97.7</v>
      </c>
      <c r="N8" s="10">
        <v>100980</v>
      </c>
      <c r="O8" s="10">
        <v>6835.2</v>
      </c>
    </row>
    <row r="9" spans="1:15" x14ac:dyDescent="0.25">
      <c r="A9" s="9" t="s">
        <v>40</v>
      </c>
      <c r="B9" s="10">
        <v>262330</v>
      </c>
      <c r="C9" s="10">
        <v>8462</v>
      </c>
      <c r="D9" s="10">
        <v>244997</v>
      </c>
      <c r="E9" s="10">
        <v>240</v>
      </c>
      <c r="F9" s="10">
        <v>508.8</v>
      </c>
      <c r="G9" s="10">
        <v>240</v>
      </c>
      <c r="H9" s="21">
        <v>5.5</v>
      </c>
      <c r="I9" s="21">
        <v>57.6</v>
      </c>
      <c r="J9" s="21">
        <v>3.8</v>
      </c>
      <c r="K9" s="10">
        <v>97.8</v>
      </c>
      <c r="L9" s="10">
        <v>87.2</v>
      </c>
      <c r="M9" s="10">
        <v>98.4</v>
      </c>
      <c r="N9" s="10">
        <v>101300</v>
      </c>
      <c r="O9" s="10">
        <v>8644.23</v>
      </c>
    </row>
    <row r="10" spans="1:15" x14ac:dyDescent="0.25">
      <c r="A10" s="9" t="s">
        <v>41</v>
      </c>
      <c r="B10" s="10">
        <v>232865</v>
      </c>
      <c r="C10" s="10">
        <v>8029.83</v>
      </c>
      <c r="D10" s="10">
        <v>244997</v>
      </c>
      <c r="E10" s="10">
        <v>295</v>
      </c>
      <c r="F10" s="10">
        <v>561.4</v>
      </c>
      <c r="G10" s="10">
        <v>325</v>
      </c>
      <c r="H10" s="21">
        <v>11.9</v>
      </c>
      <c r="I10" s="21">
        <v>52.8</v>
      </c>
      <c r="J10" s="21">
        <v>3.5</v>
      </c>
      <c r="K10" s="10">
        <v>95.3</v>
      </c>
      <c r="L10" s="10">
        <v>90.7</v>
      </c>
      <c r="M10" s="10">
        <v>98.9</v>
      </c>
      <c r="N10" s="10">
        <v>93390</v>
      </c>
      <c r="O10" s="10">
        <v>6135.53</v>
      </c>
    </row>
    <row r="11" spans="1:15" x14ac:dyDescent="0.25">
      <c r="A11" s="9" t="s">
        <v>42</v>
      </c>
      <c r="B11" s="10">
        <v>260762</v>
      </c>
      <c r="C11" s="10">
        <v>8411.68</v>
      </c>
      <c r="D11" s="10">
        <v>244997</v>
      </c>
      <c r="E11" s="10">
        <v>197.5</v>
      </c>
      <c r="F11" s="10">
        <v>470.6</v>
      </c>
      <c r="G11" s="10">
        <v>215</v>
      </c>
      <c r="H11" s="21">
        <v>3</v>
      </c>
      <c r="I11" s="21">
        <v>33.6</v>
      </c>
      <c r="J11" s="21">
        <v>4.8</v>
      </c>
      <c r="K11" s="10">
        <v>98.1</v>
      </c>
      <c r="L11" s="10">
        <v>92.9</v>
      </c>
      <c r="M11" s="10">
        <v>97.8</v>
      </c>
      <c r="N11" s="10">
        <v>103140</v>
      </c>
      <c r="O11" s="10">
        <v>8211.5499999999993</v>
      </c>
    </row>
    <row r="12" spans="1:15" x14ac:dyDescent="0.25">
      <c r="A12" s="9" t="s">
        <v>43</v>
      </c>
      <c r="B12" s="10">
        <v>242165</v>
      </c>
      <c r="C12" s="10">
        <v>7812</v>
      </c>
      <c r="D12" s="10">
        <v>244997</v>
      </c>
      <c r="E12" s="10">
        <v>167.5</v>
      </c>
      <c r="F12" s="10">
        <v>441</v>
      </c>
      <c r="G12" s="10">
        <v>215</v>
      </c>
      <c r="H12" s="21">
        <v>3.5</v>
      </c>
      <c r="I12" s="21">
        <v>33.6</v>
      </c>
      <c r="J12" s="21">
        <v>5.5</v>
      </c>
      <c r="K12" s="10">
        <v>97.7</v>
      </c>
      <c r="L12" s="10">
        <v>92.3</v>
      </c>
      <c r="M12" s="10">
        <v>97.5</v>
      </c>
      <c r="N12" s="10">
        <v>73670</v>
      </c>
      <c r="O12" s="10">
        <v>7612.06</v>
      </c>
    </row>
    <row r="13" spans="1:15" x14ac:dyDescent="0.25">
      <c r="A13" s="9" t="s">
        <v>44</v>
      </c>
      <c r="B13" s="10">
        <v>239008</v>
      </c>
      <c r="C13" s="10">
        <v>7967</v>
      </c>
      <c r="D13" s="10">
        <v>244997</v>
      </c>
      <c r="E13" s="10">
        <v>150</v>
      </c>
      <c r="F13" s="10">
        <v>307</v>
      </c>
      <c r="G13" s="10">
        <v>260</v>
      </c>
      <c r="H13" s="21">
        <v>4</v>
      </c>
      <c r="I13" s="21">
        <v>19.2</v>
      </c>
      <c r="J13" s="21">
        <v>6</v>
      </c>
      <c r="K13" s="10">
        <v>97.3</v>
      </c>
      <c r="L13" s="10">
        <v>93.8</v>
      </c>
      <c r="M13" s="10">
        <v>97.7</v>
      </c>
      <c r="N13" s="10" t="s">
        <v>53</v>
      </c>
      <c r="O13" s="10">
        <v>7757</v>
      </c>
    </row>
    <row r="14" spans="1:15" x14ac:dyDescent="0.25">
      <c r="A14" s="9" t="s">
        <v>45</v>
      </c>
      <c r="B14" s="10">
        <v>258790</v>
      </c>
      <c r="C14" s="10">
        <v>8348</v>
      </c>
      <c r="D14" s="10">
        <v>244997</v>
      </c>
      <c r="E14" s="10">
        <v>247.5</v>
      </c>
      <c r="F14" s="10">
        <v>499.2</v>
      </c>
      <c r="G14" s="10">
        <v>335</v>
      </c>
      <c r="H14" s="21">
        <v>2.5</v>
      </c>
      <c r="I14" s="21">
        <v>43.2</v>
      </c>
      <c r="J14" s="21">
        <v>3.8</v>
      </c>
      <c r="K14" s="10">
        <v>98.9</v>
      </c>
      <c r="L14" s="10">
        <v>89.2</v>
      </c>
      <c r="M14" s="10">
        <v>98.7</v>
      </c>
      <c r="N14" s="10" t="s">
        <v>53</v>
      </c>
      <c r="O14" s="10">
        <v>9137.41</v>
      </c>
    </row>
    <row r="15" spans="1:15" x14ac:dyDescent="0.25">
      <c r="A15" s="9" t="s">
        <v>46</v>
      </c>
      <c r="B15" s="10">
        <v>230599</v>
      </c>
      <c r="C15" s="10">
        <v>7439</v>
      </c>
      <c r="D15" s="10">
        <v>244997</v>
      </c>
      <c r="E15" s="10">
        <v>317.5</v>
      </c>
      <c r="F15" s="10">
        <v>671.8</v>
      </c>
      <c r="G15" s="10">
        <v>422.5</v>
      </c>
      <c r="H15" s="21">
        <v>25</v>
      </c>
      <c r="I15" s="21">
        <v>57.5</v>
      </c>
      <c r="J15" s="21">
        <v>13</v>
      </c>
      <c r="K15" s="10">
        <v>92</v>
      </c>
      <c r="L15" s="10">
        <v>91</v>
      </c>
      <c r="M15" s="10">
        <v>96</v>
      </c>
      <c r="N15" s="10" t="s">
        <v>53</v>
      </c>
      <c r="O15" s="10">
        <v>7276</v>
      </c>
    </row>
    <row r="16" spans="1:15" ht="13" thickBot="1" x14ac:dyDescent="0.3">
      <c r="A16" s="9" t="s">
        <v>47</v>
      </c>
      <c r="B16" s="10">
        <v>248494</v>
      </c>
      <c r="C16" s="10">
        <v>8016</v>
      </c>
      <c r="D16" s="10">
        <v>244997</v>
      </c>
      <c r="E16" s="10">
        <v>312.5</v>
      </c>
      <c r="F16" s="10">
        <v>854.1</v>
      </c>
      <c r="G16" s="10">
        <v>375</v>
      </c>
      <c r="H16" s="21">
        <v>18.5</v>
      </c>
      <c r="I16" s="21">
        <v>65.2</v>
      </c>
      <c r="J16" s="21">
        <v>7.5</v>
      </c>
      <c r="K16" s="10">
        <v>94</v>
      </c>
      <c r="L16" s="10">
        <v>92</v>
      </c>
      <c r="M16" s="10">
        <v>98</v>
      </c>
      <c r="N16" s="10" t="s">
        <v>53</v>
      </c>
      <c r="O16" s="10">
        <v>7397.88</v>
      </c>
    </row>
    <row r="17" spans="2:15" ht="13" thickTop="1" x14ac:dyDescent="0.25">
      <c r="B17" s="13">
        <f>SUM(B5:B16)</f>
        <v>2939962</v>
      </c>
      <c r="C17" s="13">
        <f>SUM(C5:C16)</f>
        <v>96674.459999999992</v>
      </c>
      <c r="D17" s="13"/>
      <c r="E17" s="13">
        <f t="shared" ref="E17:N17" si="0">SUM(E5:E16)</f>
        <v>2787.5</v>
      </c>
      <c r="F17" s="13">
        <f t="shared" si="0"/>
        <v>6721.3000000000011</v>
      </c>
      <c r="G17" s="13">
        <f t="shared" si="0"/>
        <v>3633.8</v>
      </c>
      <c r="H17" s="13">
        <f t="shared" si="0"/>
        <v>97.4</v>
      </c>
      <c r="I17" s="13">
        <f t="shared" si="0"/>
        <v>598.10000000000014</v>
      </c>
      <c r="J17" s="13">
        <f t="shared" si="0"/>
        <v>69.5</v>
      </c>
      <c r="K17" s="13">
        <f t="shared" si="0"/>
        <v>1158.9000000000001</v>
      </c>
      <c r="L17" s="13">
        <f t="shared" si="0"/>
        <v>1089.8999999999999</v>
      </c>
      <c r="M17" s="13">
        <f t="shared" si="0"/>
        <v>1176.0999999999999</v>
      </c>
      <c r="N17" s="13">
        <f t="shared" si="0"/>
        <v>730370</v>
      </c>
      <c r="O17" s="13">
        <f>SUM(O8:O16)</f>
        <v>69006.86</v>
      </c>
    </row>
    <row r="18" spans="2:15" ht="13" thickBot="1" x14ac:dyDescent="0.3">
      <c r="B18" s="15">
        <f>AVERAGE(B5:B16)</f>
        <v>244996.83333333334</v>
      </c>
      <c r="C18" s="15">
        <f>AVERAGE(C5:C16)</f>
        <v>8056.204999999999</v>
      </c>
      <c r="D18" s="15"/>
      <c r="E18" s="15">
        <f t="shared" ref="E18:N18" si="1">AVERAGE(E5:E16)</f>
        <v>232.29166666666666</v>
      </c>
      <c r="F18" s="15">
        <f t="shared" si="1"/>
        <v>560.10833333333346</v>
      </c>
      <c r="G18" s="15">
        <f t="shared" si="1"/>
        <v>302.81666666666666</v>
      </c>
      <c r="H18" s="15">
        <f t="shared" si="1"/>
        <v>8.1166666666666671</v>
      </c>
      <c r="I18" s="15">
        <f t="shared" si="1"/>
        <v>49.841666666666676</v>
      </c>
      <c r="J18" s="15">
        <f t="shared" si="1"/>
        <v>5.791666666666667</v>
      </c>
      <c r="K18" s="15">
        <f t="shared" si="1"/>
        <v>96.575000000000003</v>
      </c>
      <c r="L18" s="15">
        <f t="shared" si="1"/>
        <v>90.824999999999989</v>
      </c>
      <c r="M18" s="15">
        <f t="shared" si="1"/>
        <v>98.008333333333326</v>
      </c>
      <c r="N18" s="15">
        <f t="shared" si="1"/>
        <v>91296.25</v>
      </c>
      <c r="O18" s="15">
        <f>AVERAGE(O8:O16)</f>
        <v>7667.4288888888887</v>
      </c>
    </row>
    <row r="19" spans="2:15" ht="13" thickTop="1" x14ac:dyDescent="0.25"/>
    <row r="20" spans="2:15" x14ac:dyDescent="0.25">
      <c r="B20" t="s">
        <v>205</v>
      </c>
    </row>
    <row r="21" spans="2:15" x14ac:dyDescent="0.25">
      <c r="B21" t="s">
        <v>206</v>
      </c>
    </row>
    <row r="65" spans="1:6" ht="15" x14ac:dyDescent="0.4">
      <c r="A65" s="32" t="s">
        <v>211</v>
      </c>
      <c r="B65" s="32" t="s">
        <v>2</v>
      </c>
      <c r="C65" s="32" t="s">
        <v>212</v>
      </c>
      <c r="D65" s="32" t="s">
        <v>213</v>
      </c>
      <c r="E65" s="32" t="s">
        <v>214</v>
      </c>
      <c r="F65" s="34"/>
    </row>
    <row r="66" spans="1:6" ht="13" x14ac:dyDescent="0.3">
      <c r="A66" s="33" t="s">
        <v>215</v>
      </c>
      <c r="B66" s="33"/>
      <c r="C66" s="33">
        <v>35</v>
      </c>
      <c r="D66" s="33">
        <v>125</v>
      </c>
      <c r="E66" s="33">
        <v>25</v>
      </c>
      <c r="F66" s="34"/>
    </row>
    <row r="67" spans="1:6" ht="13" x14ac:dyDescent="0.3">
      <c r="A67" s="30">
        <v>36923</v>
      </c>
      <c r="B67" s="30" t="s">
        <v>216</v>
      </c>
      <c r="C67" s="25">
        <v>6</v>
      </c>
      <c r="D67" s="25">
        <v>23</v>
      </c>
      <c r="E67" s="25">
        <v>8.1999999999999993</v>
      </c>
    </row>
    <row r="68" spans="1:6" ht="13" x14ac:dyDescent="0.3">
      <c r="A68" s="30">
        <v>36950</v>
      </c>
      <c r="B68" s="30" t="s">
        <v>217</v>
      </c>
      <c r="C68" s="25">
        <v>4</v>
      </c>
      <c r="D68" s="25">
        <v>25</v>
      </c>
      <c r="E68" s="25">
        <v>5</v>
      </c>
    </row>
    <row r="69" spans="1:6" ht="13" x14ac:dyDescent="0.3">
      <c r="A69" s="30">
        <v>36978</v>
      </c>
      <c r="B69" s="31" t="s">
        <v>218</v>
      </c>
      <c r="C69" s="25">
        <v>2</v>
      </c>
      <c r="D69" s="25">
        <v>24</v>
      </c>
      <c r="E69" s="25">
        <v>7.1</v>
      </c>
    </row>
    <row r="70" spans="1:6" ht="13" x14ac:dyDescent="0.3">
      <c r="A70" s="30">
        <v>37008</v>
      </c>
      <c r="B70" s="31" t="s">
        <v>219</v>
      </c>
      <c r="C70" s="25">
        <v>2</v>
      </c>
      <c r="D70" s="25">
        <v>12</v>
      </c>
      <c r="E70" s="25">
        <v>5</v>
      </c>
    </row>
    <row r="71" spans="1:6" ht="13" x14ac:dyDescent="0.3">
      <c r="A71" s="30">
        <v>37029</v>
      </c>
      <c r="B71" s="31" t="s">
        <v>220</v>
      </c>
      <c r="C71" s="25">
        <v>3</v>
      </c>
      <c r="D71" s="25">
        <v>10</v>
      </c>
      <c r="E71" s="25">
        <v>5</v>
      </c>
    </row>
    <row r="72" spans="1:6" ht="13" x14ac:dyDescent="0.3">
      <c r="A72" s="30">
        <v>37056</v>
      </c>
      <c r="B72" s="30" t="s">
        <v>221</v>
      </c>
      <c r="C72" s="25">
        <v>3</v>
      </c>
      <c r="D72" s="25">
        <v>19</v>
      </c>
      <c r="E72" s="25">
        <v>5</v>
      </c>
    </row>
    <row r="73" spans="1:6" ht="13" x14ac:dyDescent="0.3">
      <c r="A73" s="30">
        <v>37098</v>
      </c>
      <c r="B73" s="30" t="s">
        <v>222</v>
      </c>
      <c r="C73" s="25">
        <v>3</v>
      </c>
      <c r="D73" s="25">
        <v>10</v>
      </c>
      <c r="E73" s="25">
        <v>5</v>
      </c>
    </row>
    <row r="74" spans="1:6" ht="13" x14ac:dyDescent="0.3">
      <c r="A74" s="30">
        <v>37117</v>
      </c>
      <c r="B74" s="30" t="s">
        <v>223</v>
      </c>
      <c r="C74" s="25">
        <v>4</v>
      </c>
      <c r="D74" s="25">
        <v>19</v>
      </c>
      <c r="E74" s="25">
        <v>7.9</v>
      </c>
    </row>
    <row r="75" spans="1:6" ht="13" x14ac:dyDescent="0.3">
      <c r="A75" s="30">
        <v>37155</v>
      </c>
      <c r="B75" s="30" t="s">
        <v>224</v>
      </c>
      <c r="C75" s="25">
        <v>3</v>
      </c>
      <c r="D75" s="25">
        <v>14</v>
      </c>
      <c r="E75" s="25">
        <v>5</v>
      </c>
    </row>
    <row r="76" spans="1:6" ht="13" x14ac:dyDescent="0.3">
      <c r="A76" s="30">
        <v>37182</v>
      </c>
      <c r="B76" s="30" t="s">
        <v>225</v>
      </c>
      <c r="C76" s="25">
        <v>6</v>
      </c>
      <c r="D76" s="25">
        <v>28</v>
      </c>
      <c r="E76" s="25">
        <v>9.8000000000000007</v>
      </c>
    </row>
    <row r="77" spans="1:6" ht="13" x14ac:dyDescent="0.3">
      <c r="A77" s="30">
        <v>37208</v>
      </c>
      <c r="B77" s="30" t="s">
        <v>226</v>
      </c>
      <c r="C77" s="25">
        <v>4</v>
      </c>
      <c r="D77" s="25">
        <v>56</v>
      </c>
      <c r="E77" s="25">
        <v>6.4</v>
      </c>
    </row>
    <row r="78" spans="1:6" ht="13" x14ac:dyDescent="0.3">
      <c r="A78" s="30">
        <v>37236</v>
      </c>
      <c r="B78" s="30" t="s">
        <v>227</v>
      </c>
      <c r="C78" s="25">
        <v>12</v>
      </c>
      <c r="D78" s="25">
        <v>52</v>
      </c>
      <c r="E78" s="25">
        <v>5.2</v>
      </c>
    </row>
  </sheetData>
  <phoneticPr fontId="0" type="noConversion"/>
  <conditionalFormatting sqref="C67:C78">
    <cfRule type="cellIs" dxfId="15" priority="1" stopIfTrue="1" operator="greaterThan">
      <formula>35</formula>
    </cfRule>
  </conditionalFormatting>
  <conditionalFormatting sqref="D67:D78">
    <cfRule type="cellIs" dxfId="14" priority="2" stopIfTrue="1" operator="greaterThan">
      <formula>125</formula>
    </cfRule>
  </conditionalFormatting>
  <conditionalFormatting sqref="E67:E78">
    <cfRule type="cellIs" dxfId="13" priority="3" stopIfTrue="1" operator="greaterThan">
      <formula>25</formula>
    </cfRule>
  </conditionalFormatting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20"/>
  <sheetViews>
    <sheetView showGridLines="0" workbookViewId="0">
      <selection activeCell="B7" sqref="B7"/>
    </sheetView>
  </sheetViews>
  <sheetFormatPr baseColWidth="10" defaultColWidth="9.1796875" defaultRowHeight="12.5" x14ac:dyDescent="0.25"/>
  <cols>
    <col min="1" max="1" width="14.7265625" customWidth="1"/>
    <col min="2" max="2" width="14" customWidth="1"/>
    <col min="3" max="3" width="13.1796875" customWidth="1"/>
    <col min="4" max="4" width="14.26953125" customWidth="1"/>
    <col min="5" max="5" width="14.1796875" customWidth="1"/>
    <col min="6" max="256" width="11.453125" customWidth="1"/>
  </cols>
  <sheetData>
    <row r="2" spans="2:5" s="36" customFormat="1" ht="18" x14ac:dyDescent="0.4">
      <c r="B2" s="1" t="s">
        <v>228</v>
      </c>
    </row>
    <row r="5" spans="2:5" ht="15.5" x14ac:dyDescent="0.35">
      <c r="C5" s="37" t="s">
        <v>7</v>
      </c>
      <c r="D5" s="38" t="s">
        <v>8</v>
      </c>
      <c r="E5" s="38" t="s">
        <v>56</v>
      </c>
    </row>
    <row r="6" spans="2:5" ht="17.5" x14ac:dyDescent="0.35">
      <c r="C6" s="37" t="s">
        <v>57</v>
      </c>
      <c r="D6" s="38" t="s">
        <v>229</v>
      </c>
      <c r="E6" s="39" t="s">
        <v>230</v>
      </c>
    </row>
    <row r="7" spans="2:5" ht="15.5" x14ac:dyDescent="0.35">
      <c r="C7" s="40" t="s">
        <v>36</v>
      </c>
      <c r="D7" s="41">
        <v>271.57299999999998</v>
      </c>
      <c r="E7" s="41">
        <v>8.76</v>
      </c>
    </row>
    <row r="8" spans="2:5" ht="15.5" x14ac:dyDescent="0.35">
      <c r="C8" s="40" t="s">
        <v>37</v>
      </c>
      <c r="D8" s="41">
        <v>202.55699999999999</v>
      </c>
      <c r="E8" s="41">
        <v>7.234</v>
      </c>
    </row>
    <row r="9" spans="2:5" ht="15.5" x14ac:dyDescent="0.35">
      <c r="C9" s="40" t="s">
        <v>38</v>
      </c>
      <c r="D9" s="41">
        <v>240.41900000000001</v>
      </c>
      <c r="E9" s="41">
        <v>7.7549999999999999</v>
      </c>
    </row>
    <row r="10" spans="2:5" ht="15.5" x14ac:dyDescent="0.35">
      <c r="C10" s="40" t="s">
        <v>39</v>
      </c>
      <c r="D10" s="41">
        <v>267.142</v>
      </c>
      <c r="E10" s="41">
        <v>8.9049999999999994</v>
      </c>
    </row>
    <row r="11" spans="2:5" ht="15.5" x14ac:dyDescent="0.35">
      <c r="C11" s="40" t="s">
        <v>40</v>
      </c>
      <c r="D11" s="41">
        <v>319.69799999999998</v>
      </c>
      <c r="E11" s="41">
        <v>10.313000000000001</v>
      </c>
    </row>
    <row r="12" spans="2:5" ht="15.5" x14ac:dyDescent="0.35">
      <c r="C12" s="40" t="s">
        <v>41</v>
      </c>
      <c r="D12" s="41">
        <v>262.31799999999998</v>
      </c>
      <c r="E12" s="41">
        <v>8.7439999999999998</v>
      </c>
    </row>
    <row r="13" spans="2:5" ht="15.5" x14ac:dyDescent="0.35">
      <c r="C13" s="40" t="s">
        <v>42</v>
      </c>
      <c r="D13" s="41">
        <v>272.33800000000002</v>
      </c>
      <c r="E13" s="41">
        <v>8.7850000000000001</v>
      </c>
    </row>
    <row r="14" spans="2:5" ht="15.5" x14ac:dyDescent="0.35">
      <c r="C14" s="40" t="s">
        <v>43</v>
      </c>
      <c r="D14" s="41">
        <v>246.43600000000001</v>
      </c>
      <c r="E14" s="41">
        <v>7.95</v>
      </c>
    </row>
    <row r="15" spans="2:5" ht="15.5" x14ac:dyDescent="0.35">
      <c r="C15" s="40" t="s">
        <v>44</v>
      </c>
      <c r="D15" s="41">
        <v>244.65799999999999</v>
      </c>
      <c r="E15" s="41">
        <v>8.1549999999999994</v>
      </c>
    </row>
    <row r="16" spans="2:5" ht="15.5" x14ac:dyDescent="0.35">
      <c r="C16" s="40" t="s">
        <v>45</v>
      </c>
      <c r="D16" s="41"/>
      <c r="E16" s="41"/>
    </row>
    <row r="17" spans="3:5" ht="15.5" x14ac:dyDescent="0.35">
      <c r="C17" s="40" t="s">
        <v>46</v>
      </c>
      <c r="D17" s="41"/>
      <c r="E17" s="41"/>
    </row>
    <row r="18" spans="3:5" ht="15.5" x14ac:dyDescent="0.35">
      <c r="C18" s="40" t="s">
        <v>47</v>
      </c>
      <c r="D18" s="41"/>
      <c r="E18" s="41"/>
    </row>
    <row r="19" spans="3:5" ht="15.5" x14ac:dyDescent="0.35">
      <c r="C19" s="40" t="s">
        <v>58</v>
      </c>
      <c r="D19" s="41">
        <f>SUM(D7:D18)</f>
        <v>2327.1390000000001</v>
      </c>
      <c r="E19" s="41">
        <f>SUM(E7:E18)</f>
        <v>76.600999999999999</v>
      </c>
    </row>
    <row r="20" spans="3:5" ht="15.5" x14ac:dyDescent="0.35">
      <c r="C20" s="40" t="s">
        <v>59</v>
      </c>
      <c r="D20" s="41">
        <f>AVERAGE(D7:D18)</f>
        <v>258.57100000000003</v>
      </c>
      <c r="E20" s="42">
        <f>AVERAGE(E7:E18)</f>
        <v>8.5112222222222229</v>
      </c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A78"/>
  <sheetViews>
    <sheetView topLeftCell="B5" zoomScale="60" workbookViewId="0">
      <selection activeCell="P20" sqref="A1:IV65536"/>
    </sheetView>
  </sheetViews>
  <sheetFormatPr baseColWidth="10" defaultColWidth="9.1796875" defaultRowHeight="12.5" x14ac:dyDescent="0.25"/>
  <cols>
    <col min="1" max="1" width="13" customWidth="1"/>
    <col min="2" max="33" width="11.453125" customWidth="1"/>
    <col min="34" max="34" width="17.453125" customWidth="1"/>
    <col min="35" max="256" width="11.453125" customWidth="1"/>
  </cols>
  <sheetData>
    <row r="2" spans="1:27" ht="13" thickBot="1" x14ac:dyDescent="0.3"/>
    <row r="3" spans="1:27" ht="18.5" thickTop="1" x14ac:dyDescent="0.4">
      <c r="B3" s="3" t="s">
        <v>8</v>
      </c>
      <c r="C3" s="3" t="s">
        <v>231</v>
      </c>
      <c r="D3" s="3"/>
      <c r="E3" s="3" t="s">
        <v>207</v>
      </c>
      <c r="F3" s="3" t="s">
        <v>208</v>
      </c>
      <c r="G3" s="3" t="s">
        <v>209</v>
      </c>
      <c r="H3" s="3" t="s">
        <v>11</v>
      </c>
      <c r="I3" s="3" t="s">
        <v>16</v>
      </c>
      <c r="J3" s="3" t="s">
        <v>199</v>
      </c>
      <c r="K3" s="4" t="s">
        <v>200</v>
      </c>
      <c r="L3" s="4" t="s">
        <v>201</v>
      </c>
      <c r="M3" s="4" t="s">
        <v>202</v>
      </c>
      <c r="N3" s="4" t="s">
        <v>21</v>
      </c>
      <c r="O3" s="3" t="s">
        <v>231</v>
      </c>
      <c r="Q3" s="47" t="s">
        <v>232</v>
      </c>
      <c r="AA3" s="1" t="s">
        <v>233</v>
      </c>
    </row>
    <row r="4" spans="1:27" ht="15" thickBot="1" x14ac:dyDescent="0.4">
      <c r="B4" s="6" t="s">
        <v>25</v>
      </c>
      <c r="C4" s="7" t="s">
        <v>210</v>
      </c>
      <c r="D4" s="7"/>
      <c r="E4" s="5" t="s">
        <v>27</v>
      </c>
      <c r="F4" s="5" t="s">
        <v>203</v>
      </c>
      <c r="G4" s="5" t="s">
        <v>203</v>
      </c>
      <c r="H4" s="5" t="s">
        <v>27</v>
      </c>
      <c r="I4" s="5" t="s">
        <v>203</v>
      </c>
      <c r="J4" s="5" t="s">
        <v>203</v>
      </c>
      <c r="K4" s="8" t="s">
        <v>204</v>
      </c>
      <c r="L4" s="8" t="s">
        <v>204</v>
      </c>
      <c r="M4" s="8" t="s">
        <v>204</v>
      </c>
      <c r="N4" s="8" t="s">
        <v>33</v>
      </c>
      <c r="O4" s="7" t="s">
        <v>210</v>
      </c>
    </row>
    <row r="5" spans="1:27" ht="13" thickTop="1" x14ac:dyDescent="0.25">
      <c r="A5" s="9" t="s">
        <v>36</v>
      </c>
      <c r="B5" s="10">
        <f>Tortosa!B59</f>
        <v>285027</v>
      </c>
      <c r="C5" s="10">
        <f>Tortosa!C59</f>
        <v>9194</v>
      </c>
      <c r="D5" s="10">
        <f>$B$18</f>
        <v>292742.5</v>
      </c>
      <c r="E5" s="10">
        <f>Tortosa!D59</f>
        <v>229</v>
      </c>
      <c r="F5" s="10">
        <f>Tortosa!J59</f>
        <v>662</v>
      </c>
      <c r="G5" s="10">
        <f>Tortosa!G59</f>
        <v>363</v>
      </c>
      <c r="H5" s="10">
        <f>Tortosa!E59</f>
        <v>7</v>
      </c>
      <c r="I5" s="10">
        <f>Tortosa!K59</f>
        <v>48</v>
      </c>
      <c r="J5" s="10">
        <f>Tortosa!H59</f>
        <v>11</v>
      </c>
      <c r="K5" s="10">
        <f>Tortosa!F59</f>
        <v>97</v>
      </c>
      <c r="L5" s="10">
        <f>Tortosa!L59</f>
        <v>93</v>
      </c>
      <c r="M5" s="10">
        <f>Tortosa!I59</f>
        <v>97</v>
      </c>
      <c r="N5" s="10">
        <f>Tortosa!AA59</f>
        <v>121967</v>
      </c>
      <c r="O5" s="46">
        <f>Tortosa!AB59</f>
        <v>0.42791384675837729</v>
      </c>
    </row>
    <row r="6" spans="1:27" x14ac:dyDescent="0.25">
      <c r="A6" s="9" t="s">
        <v>37</v>
      </c>
      <c r="B6" s="10">
        <f>Tortosa!B60</f>
        <v>266818</v>
      </c>
      <c r="C6" s="10">
        <f>Tortosa!C60</f>
        <v>9529</v>
      </c>
      <c r="D6" s="10">
        <f t="shared" ref="D6:D16" si="0">$B$18</f>
        <v>292742.5</v>
      </c>
      <c r="E6" s="10">
        <f>Tortosa!D60</f>
        <v>480</v>
      </c>
      <c r="F6" s="10">
        <f>Tortosa!J60</f>
        <v>753</v>
      </c>
      <c r="G6" s="10">
        <f>Tortosa!G60</f>
        <v>333</v>
      </c>
      <c r="H6" s="10">
        <f>Tortosa!E60</f>
        <v>7</v>
      </c>
      <c r="I6" s="10">
        <f>Tortosa!K60</f>
        <v>38</v>
      </c>
      <c r="J6" s="10">
        <f>Tortosa!H60</f>
        <v>7</v>
      </c>
      <c r="K6" s="10">
        <f>Tortosa!F60</f>
        <v>99</v>
      </c>
      <c r="L6" s="10">
        <f>Tortosa!L60</f>
        <v>95</v>
      </c>
      <c r="M6" s="10">
        <f>Tortosa!I60</f>
        <v>98</v>
      </c>
      <c r="N6" s="10">
        <f>Tortosa!AA60</f>
        <v>90968</v>
      </c>
      <c r="O6" s="46">
        <f>Tortosa!AB60</f>
        <v>0.34093651852573664</v>
      </c>
    </row>
    <row r="7" spans="1:27" x14ac:dyDescent="0.25">
      <c r="A7" s="9" t="s">
        <v>38</v>
      </c>
      <c r="B7" s="10">
        <f>Tortosa!B61</f>
        <v>287686</v>
      </c>
      <c r="C7" s="10">
        <f>Tortosa!C61</f>
        <v>9280</v>
      </c>
      <c r="D7" s="10">
        <f t="shared" si="0"/>
        <v>292742.5</v>
      </c>
      <c r="E7" s="10">
        <f>Tortosa!D61</f>
        <v>410</v>
      </c>
      <c r="F7" s="10">
        <f>Tortosa!J61</f>
        <v>787</v>
      </c>
      <c r="G7" s="10">
        <f>Tortosa!G61</f>
        <v>298</v>
      </c>
      <c r="H7" s="10">
        <f>Tortosa!E61</f>
        <v>7</v>
      </c>
      <c r="I7" s="10">
        <f>Tortosa!K61</f>
        <v>43</v>
      </c>
      <c r="J7" s="10">
        <f>Tortosa!H61</f>
        <v>4</v>
      </c>
      <c r="K7" s="10">
        <f>Tortosa!F61</f>
        <v>98</v>
      </c>
      <c r="L7" s="10">
        <f>Tortosa!L61</f>
        <v>95</v>
      </c>
      <c r="M7" s="10">
        <f>Tortosa!I61</f>
        <v>99</v>
      </c>
      <c r="N7" s="10">
        <f>Tortosa!AA61</f>
        <v>98985</v>
      </c>
      <c r="O7" s="46">
        <f>Tortosa!AB61</f>
        <v>0.34407305186905168</v>
      </c>
    </row>
    <row r="8" spans="1:27" x14ac:dyDescent="0.25">
      <c r="A8" s="9" t="s">
        <v>39</v>
      </c>
      <c r="B8" s="10">
        <f>Tortosa!B62</f>
        <v>259917</v>
      </c>
      <c r="C8" s="10">
        <f>Tortosa!C62</f>
        <v>8664</v>
      </c>
      <c r="D8" s="10">
        <f t="shared" si="0"/>
        <v>292742.5</v>
      </c>
      <c r="E8" s="10">
        <f>Tortosa!D62</f>
        <v>232</v>
      </c>
      <c r="F8" s="10">
        <f>Tortosa!J62</f>
        <v>672</v>
      </c>
      <c r="G8" s="10">
        <f>Tortosa!G62</f>
        <v>306</v>
      </c>
      <c r="H8" s="10">
        <f>Tortosa!E62</f>
        <v>5</v>
      </c>
      <c r="I8" s="10">
        <f>Tortosa!K62</f>
        <v>46</v>
      </c>
      <c r="J8" s="10">
        <f>Tortosa!H62</f>
        <v>6</v>
      </c>
      <c r="K8" s="10">
        <f>Tortosa!F62</f>
        <v>98</v>
      </c>
      <c r="L8" s="10">
        <f>Tortosa!L62</f>
        <v>93</v>
      </c>
      <c r="M8" s="10">
        <f>Tortosa!I62</f>
        <v>98</v>
      </c>
      <c r="N8" s="10">
        <f>Tortosa!AA62</f>
        <v>108745</v>
      </c>
      <c r="O8" s="46">
        <f>Tortosa!AB62</f>
        <v>0.4183835609059815</v>
      </c>
    </row>
    <row r="9" spans="1:27" x14ac:dyDescent="0.25">
      <c r="A9" s="9" t="s">
        <v>40</v>
      </c>
      <c r="B9" s="10">
        <f>Tortosa!B63</f>
        <v>320864</v>
      </c>
      <c r="C9" s="10">
        <f>Tortosa!C63</f>
        <v>10350</v>
      </c>
      <c r="D9" s="10">
        <f t="shared" si="0"/>
        <v>292742.5</v>
      </c>
      <c r="E9" s="10">
        <f>Tortosa!D63</f>
        <v>241</v>
      </c>
      <c r="F9" s="10">
        <f>Tortosa!J63</f>
        <v>547</v>
      </c>
      <c r="G9" s="10">
        <f>Tortosa!G63</f>
        <v>253</v>
      </c>
      <c r="H9" s="10">
        <f>Tortosa!E63</f>
        <v>8</v>
      </c>
      <c r="I9" s="10">
        <f>Tortosa!K63</f>
        <v>63</v>
      </c>
      <c r="J9" s="10">
        <f>Tortosa!H63</f>
        <v>8</v>
      </c>
      <c r="K9" s="10">
        <f>Tortosa!F63</f>
        <v>97</v>
      </c>
      <c r="L9" s="10">
        <f>Tortosa!L63</f>
        <v>89</v>
      </c>
      <c r="M9" s="10">
        <f>Tortosa!I63</f>
        <v>97</v>
      </c>
      <c r="N9" s="10">
        <f>Tortosa!AA63</f>
        <v>120073</v>
      </c>
      <c r="O9" s="46">
        <f>Tortosa!AB63</f>
        <v>0.37421773710980355</v>
      </c>
    </row>
    <row r="10" spans="1:27" x14ac:dyDescent="0.25">
      <c r="A10" s="9" t="s">
        <v>41</v>
      </c>
      <c r="B10" s="10">
        <f>Tortosa!B64</f>
        <v>278056</v>
      </c>
      <c r="C10" s="10">
        <f>Tortosa!C64</f>
        <v>9269</v>
      </c>
      <c r="D10" s="10">
        <f t="shared" si="0"/>
        <v>292742.5</v>
      </c>
      <c r="E10" s="10">
        <f>Tortosa!D64</f>
        <v>142</v>
      </c>
      <c r="F10" s="10">
        <f>Tortosa!J64</f>
        <v>432</v>
      </c>
      <c r="G10" s="10">
        <f>Tortosa!G64</f>
        <v>168</v>
      </c>
      <c r="H10" s="10">
        <f>Tortosa!E64</f>
        <v>6</v>
      </c>
      <c r="I10" s="10">
        <f>Tortosa!K64</f>
        <v>38</v>
      </c>
      <c r="J10" s="10">
        <f>Tortosa!H64</f>
        <v>4</v>
      </c>
      <c r="K10" s="10">
        <f>Tortosa!F64</f>
        <v>96</v>
      </c>
      <c r="L10" s="10">
        <f>Tortosa!L64</f>
        <v>91</v>
      </c>
      <c r="M10" s="10">
        <f>Tortosa!I64</f>
        <v>97</v>
      </c>
      <c r="N10" s="10">
        <f>Tortosa!AA64</f>
        <v>125805</v>
      </c>
      <c r="O10" s="46">
        <f>Tortosa!AB64</f>
        <v>0.45244483125701296</v>
      </c>
    </row>
    <row r="11" spans="1:27" x14ac:dyDescent="0.25">
      <c r="A11" s="9" t="s">
        <v>42</v>
      </c>
      <c r="B11" s="10">
        <f>Tortosa!B65</f>
        <v>293275</v>
      </c>
      <c r="C11" s="10">
        <f>Tortosa!C65</f>
        <v>9460</v>
      </c>
      <c r="D11" s="10">
        <f t="shared" si="0"/>
        <v>292742.5</v>
      </c>
      <c r="E11" s="10">
        <f>Tortosa!D65</f>
        <v>326</v>
      </c>
      <c r="F11" s="10">
        <f>Tortosa!J65</f>
        <v>678</v>
      </c>
      <c r="G11" s="10">
        <f>Tortosa!G65</f>
        <v>268</v>
      </c>
      <c r="H11" s="10">
        <f>Tortosa!E65</f>
        <v>4</v>
      </c>
      <c r="I11" s="10">
        <f>Tortosa!K65</f>
        <v>24</v>
      </c>
      <c r="J11" s="10">
        <f>Tortosa!H65</f>
        <v>5</v>
      </c>
      <c r="K11" s="10">
        <f>Tortosa!F65</f>
        <v>97</v>
      </c>
      <c r="L11" s="10">
        <f>Tortosa!L65</f>
        <v>94</v>
      </c>
      <c r="M11" s="10">
        <f>Tortosa!I65</f>
        <v>97</v>
      </c>
      <c r="N11" s="10">
        <f>Tortosa!AA65</f>
        <v>111200</v>
      </c>
      <c r="O11" s="46">
        <f>Tortosa!AB65</f>
        <v>0.37916631148239704</v>
      </c>
    </row>
    <row r="12" spans="1:27" x14ac:dyDescent="0.25">
      <c r="A12" s="9" t="s">
        <v>43</v>
      </c>
      <c r="B12" s="10">
        <f>Tortosa!B66</f>
        <v>284008</v>
      </c>
      <c r="C12" s="10">
        <f>Tortosa!C66</f>
        <v>9162</v>
      </c>
      <c r="D12" s="10">
        <f t="shared" si="0"/>
        <v>292742.5</v>
      </c>
      <c r="E12" s="10">
        <f>Tortosa!D66</f>
        <v>225</v>
      </c>
      <c r="F12" s="10">
        <f>Tortosa!J66</f>
        <v>326</v>
      </c>
      <c r="G12" s="10">
        <f>Tortosa!G66</f>
        <v>153</v>
      </c>
      <c r="H12" s="10">
        <f>Tortosa!E66</f>
        <v>4</v>
      </c>
      <c r="I12" s="10">
        <f>Tortosa!K66</f>
        <v>14</v>
      </c>
      <c r="J12" s="10">
        <f>Tortosa!H66</f>
        <v>5</v>
      </c>
      <c r="K12" s="10">
        <f>Tortosa!F66</f>
        <v>96</v>
      </c>
      <c r="L12" s="10">
        <f>Tortosa!L66</f>
        <v>91</v>
      </c>
      <c r="M12" s="10">
        <f>Tortosa!I66</f>
        <v>97</v>
      </c>
      <c r="N12" s="10">
        <f>Tortosa!AA66</f>
        <v>111725</v>
      </c>
      <c r="O12" s="46">
        <f>Tortosa!AB66</f>
        <v>0.39338680600546466</v>
      </c>
    </row>
    <row r="13" spans="1:27" x14ac:dyDescent="0.25">
      <c r="A13" s="9" t="s">
        <v>44</v>
      </c>
      <c r="B13" s="10">
        <f>Tortosa!B67</f>
        <v>307684</v>
      </c>
      <c r="C13" s="10">
        <f>Tortosa!C67</f>
        <v>10256</v>
      </c>
      <c r="D13" s="10">
        <f t="shared" si="0"/>
        <v>292742.5</v>
      </c>
      <c r="E13" s="10">
        <f>Tortosa!D67</f>
        <v>220</v>
      </c>
      <c r="F13" s="10">
        <f>Tortosa!J67</f>
        <v>479</v>
      </c>
      <c r="G13" s="10">
        <f>Tortosa!G67</f>
        <v>240</v>
      </c>
      <c r="H13" s="10">
        <f>Tortosa!E67</f>
        <v>8</v>
      </c>
      <c r="I13" s="10">
        <f>Tortosa!K67</f>
        <v>38</v>
      </c>
      <c r="J13" s="10">
        <f>Tortosa!H67</f>
        <v>6</v>
      </c>
      <c r="K13" s="10">
        <f>Tortosa!F67</f>
        <v>97</v>
      </c>
      <c r="L13" s="10">
        <f>Tortosa!L67</f>
        <v>92</v>
      </c>
      <c r="M13" s="10">
        <f>Tortosa!I67</f>
        <v>97</v>
      </c>
      <c r="N13" s="10">
        <f>Tortosa!AA67</f>
        <v>110319</v>
      </c>
      <c r="O13" s="46">
        <f>Tortosa!AB67</f>
        <v>0.35854643075363035</v>
      </c>
    </row>
    <row r="14" spans="1:27" x14ac:dyDescent="0.25">
      <c r="A14" s="9" t="s">
        <v>45</v>
      </c>
      <c r="B14" s="10">
        <f>Tortosa!B68</f>
        <v>296736</v>
      </c>
      <c r="C14" s="10">
        <f>Tortosa!C68</f>
        <v>9572</v>
      </c>
      <c r="D14" s="10">
        <f t="shared" si="0"/>
        <v>292742.5</v>
      </c>
      <c r="E14" s="10">
        <f>Tortosa!D68</f>
        <v>250</v>
      </c>
      <c r="F14" s="10">
        <f>Tortosa!J68</f>
        <v>653</v>
      </c>
      <c r="G14" s="10">
        <f>Tortosa!G68</f>
        <v>348</v>
      </c>
      <c r="H14" s="10">
        <f>Tortosa!E68</f>
        <v>9</v>
      </c>
      <c r="I14" s="10">
        <f>Tortosa!K68</f>
        <v>48</v>
      </c>
      <c r="J14" s="10">
        <f>Tortosa!H68</f>
        <v>7</v>
      </c>
      <c r="K14" s="10">
        <f>Tortosa!F68</f>
        <v>97</v>
      </c>
      <c r="L14" s="10">
        <f>Tortosa!L68</f>
        <v>93</v>
      </c>
      <c r="M14" s="10">
        <f>Tortosa!I68</f>
        <v>98</v>
      </c>
      <c r="N14" s="10">
        <f>Tortosa!AA68</f>
        <v>117483</v>
      </c>
      <c r="O14" s="46">
        <f>Tortosa!AB68</f>
        <v>0.39591758330637333</v>
      </c>
    </row>
    <row r="15" spans="1:27" x14ac:dyDescent="0.25">
      <c r="A15" s="9" t="s">
        <v>46</v>
      </c>
      <c r="B15" s="10">
        <f>Tortosa!B69</f>
        <v>290878</v>
      </c>
      <c r="C15" s="10">
        <f>Tortosa!C69</f>
        <v>9696</v>
      </c>
      <c r="D15" s="10">
        <f t="shared" si="0"/>
        <v>292742.5</v>
      </c>
      <c r="E15" s="10">
        <f>Tortosa!D69</f>
        <v>340</v>
      </c>
      <c r="F15" s="10">
        <f>Tortosa!J69</f>
        <v>755</v>
      </c>
      <c r="G15" s="10">
        <f>Tortosa!G69</f>
        <v>330</v>
      </c>
      <c r="H15" s="10">
        <f>Tortosa!E69</f>
        <v>25</v>
      </c>
      <c r="I15" s="10">
        <f>Tortosa!K69</f>
        <v>43</v>
      </c>
      <c r="J15" s="10">
        <f>Tortosa!H69</f>
        <v>4</v>
      </c>
      <c r="K15" s="10">
        <f>Tortosa!F69</f>
        <v>93</v>
      </c>
      <c r="L15" s="10">
        <f>Tortosa!L69</f>
        <v>94</v>
      </c>
      <c r="M15" s="10">
        <f>Tortosa!I69</f>
        <v>99</v>
      </c>
      <c r="N15" s="10">
        <f>Tortosa!AA69</f>
        <v>115956</v>
      </c>
      <c r="O15" s="46">
        <f>Tortosa!AB69</f>
        <v>0.39864135479479368</v>
      </c>
    </row>
    <row r="16" spans="1:27" ht="13" thickBot="1" x14ac:dyDescent="0.3">
      <c r="A16" s="9" t="s">
        <v>47</v>
      </c>
      <c r="B16" s="10">
        <f>Tortosa!B70</f>
        <v>341961</v>
      </c>
      <c r="C16" s="10">
        <f>Tortosa!C70</f>
        <v>11031</v>
      </c>
      <c r="D16" s="10">
        <f t="shared" si="0"/>
        <v>292742.5</v>
      </c>
      <c r="E16" s="10">
        <f>Tortosa!D70</f>
        <v>305</v>
      </c>
      <c r="F16" s="10">
        <f>Tortosa!J70</f>
        <v>854</v>
      </c>
      <c r="G16" s="10">
        <f>Tortosa!G70</f>
        <v>440</v>
      </c>
      <c r="H16" s="10">
        <f>Tortosa!E70</f>
        <v>8</v>
      </c>
      <c r="I16" s="10">
        <f>Tortosa!K70</f>
        <v>42</v>
      </c>
      <c r="J16" s="10">
        <f>Tortosa!H70</f>
        <v>6</v>
      </c>
      <c r="K16" s="10">
        <f>Tortosa!F70</f>
        <v>97</v>
      </c>
      <c r="L16" s="10">
        <f>Tortosa!L70</f>
        <v>95</v>
      </c>
      <c r="M16" s="10">
        <f>Tortosa!I70</f>
        <v>99</v>
      </c>
      <c r="N16" s="10">
        <f>Tortosa!AA70</f>
        <v>133774</v>
      </c>
      <c r="O16" s="46">
        <f>Tortosa!AB70</f>
        <v>0.39119665692871408</v>
      </c>
    </row>
    <row r="17" spans="2:27" ht="13" thickTop="1" x14ac:dyDescent="0.25">
      <c r="B17" s="13">
        <f>SUM(B5:B16)</f>
        <v>3512910</v>
      </c>
      <c r="C17" s="13">
        <f>SUM(C5:C16)</f>
        <v>115463</v>
      </c>
      <c r="D17" s="13"/>
      <c r="E17" s="13">
        <f t="shared" ref="E17:N17" si="1">SUM(E5:E16)</f>
        <v>3400</v>
      </c>
      <c r="F17" s="13">
        <f t="shared" si="1"/>
        <v>7598</v>
      </c>
      <c r="G17" s="13">
        <f t="shared" si="1"/>
        <v>3500</v>
      </c>
      <c r="H17" s="13">
        <f t="shared" si="1"/>
        <v>98</v>
      </c>
      <c r="I17" s="13">
        <f t="shared" si="1"/>
        <v>485</v>
      </c>
      <c r="J17" s="13">
        <f t="shared" si="1"/>
        <v>73</v>
      </c>
      <c r="K17" s="13">
        <f t="shared" si="1"/>
        <v>1162</v>
      </c>
      <c r="L17" s="13">
        <f t="shared" si="1"/>
        <v>1115</v>
      </c>
      <c r="M17" s="13">
        <f t="shared" si="1"/>
        <v>1173</v>
      </c>
      <c r="N17" s="13">
        <f t="shared" si="1"/>
        <v>1367000</v>
      </c>
      <c r="O17" s="13">
        <f>SUM(O8:O16)</f>
        <v>3.561901272544171</v>
      </c>
    </row>
    <row r="18" spans="2:27" ht="13" thickBot="1" x14ac:dyDescent="0.3">
      <c r="B18" s="15">
        <f>AVERAGE(B5:B16)</f>
        <v>292742.5</v>
      </c>
      <c r="C18" s="15">
        <f>AVERAGE(C5:C16)</f>
        <v>9621.9166666666661</v>
      </c>
      <c r="D18" s="15"/>
      <c r="E18" s="15">
        <f t="shared" ref="E18:N18" si="2">AVERAGE(E5:E16)</f>
        <v>283.33333333333331</v>
      </c>
      <c r="F18" s="15">
        <f t="shared" si="2"/>
        <v>633.16666666666663</v>
      </c>
      <c r="G18" s="15">
        <f t="shared" si="2"/>
        <v>291.66666666666669</v>
      </c>
      <c r="H18" s="15">
        <f t="shared" si="2"/>
        <v>8.1666666666666661</v>
      </c>
      <c r="I18" s="15">
        <f t="shared" si="2"/>
        <v>40.416666666666664</v>
      </c>
      <c r="J18" s="15">
        <f t="shared" si="2"/>
        <v>6.083333333333333</v>
      </c>
      <c r="K18" s="15">
        <f t="shared" si="2"/>
        <v>96.833333333333329</v>
      </c>
      <c r="L18" s="15">
        <f t="shared" si="2"/>
        <v>92.916666666666671</v>
      </c>
      <c r="M18" s="15">
        <f t="shared" si="2"/>
        <v>97.75</v>
      </c>
      <c r="N18" s="15">
        <f t="shared" si="2"/>
        <v>113916.66666666667</v>
      </c>
      <c r="O18" s="15">
        <f>AVERAGE(O8:O16)</f>
        <v>0.39576680806046344</v>
      </c>
    </row>
    <row r="19" spans="2:27" ht="13" thickTop="1" x14ac:dyDescent="0.25"/>
    <row r="20" spans="2:27" x14ac:dyDescent="0.25">
      <c r="B20" t="s">
        <v>205</v>
      </c>
    </row>
    <row r="21" spans="2:27" x14ac:dyDescent="0.25">
      <c r="B21" t="s">
        <v>206</v>
      </c>
    </row>
    <row r="25" spans="2:27" ht="18" x14ac:dyDescent="0.4">
      <c r="AA25" s="1" t="s">
        <v>234</v>
      </c>
    </row>
    <row r="47" spans="2:5" ht="15" x14ac:dyDescent="0.4">
      <c r="B47" s="32" t="s">
        <v>2</v>
      </c>
      <c r="C47" s="32" t="s">
        <v>212</v>
      </c>
      <c r="D47" s="32" t="s">
        <v>213</v>
      </c>
      <c r="E47" s="32" t="s">
        <v>214</v>
      </c>
    </row>
    <row r="48" spans="2:5" ht="13" x14ac:dyDescent="0.3">
      <c r="B48" s="33"/>
      <c r="C48" s="33">
        <v>35</v>
      </c>
      <c r="D48" s="33">
        <v>125</v>
      </c>
      <c r="E48" s="33">
        <v>25</v>
      </c>
    </row>
    <row r="49" spans="2:5" ht="13" x14ac:dyDescent="0.3">
      <c r="B49" s="30" t="s">
        <v>216</v>
      </c>
      <c r="C49" s="25">
        <v>6</v>
      </c>
      <c r="D49" s="25">
        <v>23</v>
      </c>
      <c r="E49" s="25">
        <v>8.1999999999999993</v>
      </c>
    </row>
    <row r="50" spans="2:5" ht="13" x14ac:dyDescent="0.3">
      <c r="B50" s="30" t="s">
        <v>217</v>
      </c>
      <c r="C50" s="25">
        <v>4</v>
      </c>
      <c r="D50" s="25">
        <v>25</v>
      </c>
      <c r="E50" s="25">
        <v>5</v>
      </c>
    </row>
    <row r="51" spans="2:5" ht="13" x14ac:dyDescent="0.3">
      <c r="B51" s="31" t="s">
        <v>218</v>
      </c>
      <c r="C51" s="25">
        <v>2</v>
      </c>
      <c r="D51" s="25">
        <v>24</v>
      </c>
      <c r="E51" s="25">
        <v>7.1</v>
      </c>
    </row>
    <row r="52" spans="2:5" ht="13" x14ac:dyDescent="0.3">
      <c r="B52" s="31" t="s">
        <v>219</v>
      </c>
      <c r="C52" s="25">
        <v>2</v>
      </c>
      <c r="D52" s="25">
        <v>12</v>
      </c>
      <c r="E52" s="25">
        <v>5</v>
      </c>
    </row>
    <row r="53" spans="2:5" ht="13" x14ac:dyDescent="0.3">
      <c r="B53" s="31" t="s">
        <v>220</v>
      </c>
      <c r="C53" s="25">
        <v>3</v>
      </c>
      <c r="D53" s="25">
        <v>10</v>
      </c>
      <c r="E53" s="25">
        <v>5</v>
      </c>
    </row>
    <row r="54" spans="2:5" ht="13" x14ac:dyDescent="0.3">
      <c r="B54" s="30" t="s">
        <v>221</v>
      </c>
      <c r="C54" s="25">
        <v>3</v>
      </c>
      <c r="D54" s="25">
        <v>19</v>
      </c>
      <c r="E54" s="25">
        <v>5</v>
      </c>
    </row>
    <row r="55" spans="2:5" ht="13" x14ac:dyDescent="0.3">
      <c r="B55" s="30" t="s">
        <v>222</v>
      </c>
      <c r="C55" s="25">
        <v>3</v>
      </c>
      <c r="D55" s="25">
        <v>10</v>
      </c>
      <c r="E55" s="25">
        <v>5</v>
      </c>
    </row>
    <row r="56" spans="2:5" ht="13" x14ac:dyDescent="0.3">
      <c r="B56" s="30" t="s">
        <v>223</v>
      </c>
      <c r="C56" s="25">
        <v>4</v>
      </c>
      <c r="D56" s="25">
        <v>19</v>
      </c>
      <c r="E56" s="25">
        <v>7.9</v>
      </c>
    </row>
    <row r="57" spans="2:5" ht="13" x14ac:dyDescent="0.3">
      <c r="B57" s="30" t="s">
        <v>224</v>
      </c>
      <c r="C57" s="25">
        <v>3</v>
      </c>
      <c r="D57" s="25">
        <v>14</v>
      </c>
      <c r="E57" s="25">
        <v>5</v>
      </c>
    </row>
    <row r="58" spans="2:5" ht="13" x14ac:dyDescent="0.3">
      <c r="B58" s="30" t="s">
        <v>225</v>
      </c>
      <c r="C58" s="25">
        <v>6</v>
      </c>
      <c r="D58" s="25">
        <v>28</v>
      </c>
      <c r="E58" s="25">
        <v>9.8000000000000007</v>
      </c>
    </row>
    <row r="59" spans="2:5" ht="13" x14ac:dyDescent="0.3">
      <c r="B59" s="30" t="s">
        <v>226</v>
      </c>
      <c r="C59" s="25">
        <v>4</v>
      </c>
      <c r="D59" s="25">
        <v>56</v>
      </c>
      <c r="E59" s="25">
        <v>6.4</v>
      </c>
    </row>
    <row r="60" spans="2:5" ht="13" x14ac:dyDescent="0.3">
      <c r="B60" s="30" t="s">
        <v>227</v>
      </c>
      <c r="C60" s="25">
        <v>12</v>
      </c>
      <c r="D60" s="25">
        <v>52</v>
      </c>
      <c r="E60" s="25">
        <v>5.2</v>
      </c>
    </row>
    <row r="65" spans="1:6" ht="13" x14ac:dyDescent="0.3">
      <c r="A65" s="32" t="s">
        <v>211</v>
      </c>
      <c r="F65" s="34"/>
    </row>
    <row r="66" spans="1:6" ht="13" x14ac:dyDescent="0.3">
      <c r="A66" s="33" t="s">
        <v>215</v>
      </c>
      <c r="F66" s="34"/>
    </row>
    <row r="67" spans="1:6" ht="13" x14ac:dyDescent="0.3">
      <c r="A67" s="30">
        <v>36923</v>
      </c>
    </row>
    <row r="68" spans="1:6" ht="13" x14ac:dyDescent="0.3">
      <c r="A68" s="30">
        <v>36950</v>
      </c>
    </row>
    <row r="69" spans="1:6" ht="13" x14ac:dyDescent="0.3">
      <c r="A69" s="30">
        <v>36978</v>
      </c>
    </row>
    <row r="70" spans="1:6" ht="13" x14ac:dyDescent="0.3">
      <c r="A70" s="30">
        <v>37008</v>
      </c>
    </row>
    <row r="71" spans="1:6" ht="13" x14ac:dyDescent="0.3">
      <c r="A71" s="30">
        <v>37029</v>
      </c>
    </row>
    <row r="72" spans="1:6" ht="13" x14ac:dyDescent="0.3">
      <c r="A72" s="30">
        <v>37056</v>
      </c>
    </row>
    <row r="73" spans="1:6" ht="13" x14ac:dyDescent="0.3">
      <c r="A73" s="30">
        <v>37098</v>
      </c>
    </row>
    <row r="74" spans="1:6" ht="13" x14ac:dyDescent="0.3">
      <c r="A74" s="30">
        <v>37117</v>
      </c>
    </row>
    <row r="75" spans="1:6" ht="13" x14ac:dyDescent="0.3">
      <c r="A75" s="30">
        <v>37155</v>
      </c>
    </row>
    <row r="76" spans="1:6" ht="13" x14ac:dyDescent="0.3">
      <c r="A76" s="30">
        <v>37182</v>
      </c>
    </row>
    <row r="77" spans="1:6" ht="13" x14ac:dyDescent="0.3">
      <c r="A77" s="30">
        <v>37208</v>
      </c>
    </row>
    <row r="78" spans="1:6" ht="13" x14ac:dyDescent="0.3">
      <c r="A78" s="30">
        <v>37236</v>
      </c>
    </row>
  </sheetData>
  <phoneticPr fontId="0" type="noConversion"/>
  <conditionalFormatting sqref="C49:C60">
    <cfRule type="cellIs" dxfId="12" priority="1" stopIfTrue="1" operator="greaterThan">
      <formula>35</formula>
    </cfRule>
  </conditionalFormatting>
  <conditionalFormatting sqref="D49:D60">
    <cfRule type="cellIs" dxfId="11" priority="2" stopIfTrue="1" operator="greaterThan">
      <formula>125</formula>
    </cfRule>
  </conditionalFormatting>
  <conditionalFormatting sqref="E49:E60">
    <cfRule type="cellIs" dxfId="10" priority="3" stopIfTrue="1" operator="greaterThan">
      <formula>25</formula>
    </cfRule>
  </conditionalFormatting>
  <pageMargins left="0.32" right="0.75" top="0.51" bottom="0.55000000000000004" header="0" footer="0"/>
  <pageSetup paperSize="9" scale="81" orientation="portrait" r:id="rId1"/>
  <headerFooter alignWithMargins="0"/>
  <colBreaks count="2" manualBreakCount="2">
    <brk id="15" max="64" man="1"/>
    <brk id="25" max="64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X78"/>
  <sheetViews>
    <sheetView showGridLines="0" topLeftCell="D13" zoomScale="60" workbookViewId="0">
      <selection activeCell="X25" sqref="X25"/>
    </sheetView>
  </sheetViews>
  <sheetFormatPr baseColWidth="10" defaultColWidth="9.1796875" defaultRowHeight="12.5" x14ac:dyDescent="0.25"/>
  <cols>
    <col min="1" max="1" width="13" customWidth="1"/>
    <col min="2" max="31" width="11.453125" customWidth="1"/>
    <col min="32" max="32" width="17.453125" customWidth="1"/>
    <col min="33" max="256" width="11.453125" customWidth="1"/>
  </cols>
  <sheetData>
    <row r="2" spans="1:24" ht="13" thickBot="1" x14ac:dyDescent="0.3"/>
    <row r="3" spans="1:24" ht="18.5" thickTop="1" x14ac:dyDescent="0.4">
      <c r="B3" s="3" t="s">
        <v>8</v>
      </c>
      <c r="C3" s="3" t="s">
        <v>231</v>
      </c>
      <c r="D3" s="3"/>
      <c r="E3" s="3" t="s">
        <v>207</v>
      </c>
      <c r="F3" s="3" t="s">
        <v>208</v>
      </c>
      <c r="G3" s="3" t="s">
        <v>209</v>
      </c>
      <c r="H3" s="3" t="s">
        <v>11</v>
      </c>
      <c r="I3" s="3" t="s">
        <v>16</v>
      </c>
      <c r="J3" s="3" t="s">
        <v>199</v>
      </c>
      <c r="K3" s="4" t="s">
        <v>200</v>
      </c>
      <c r="L3" s="4" t="s">
        <v>201</v>
      </c>
      <c r="M3" s="4" t="s">
        <v>202</v>
      </c>
      <c r="O3" s="47" t="s">
        <v>235</v>
      </c>
      <c r="X3" s="1" t="s">
        <v>236</v>
      </c>
    </row>
    <row r="4" spans="1:24" ht="15" thickBot="1" x14ac:dyDescent="0.4">
      <c r="B4" s="6" t="s">
        <v>25</v>
      </c>
      <c r="C4" s="7" t="s">
        <v>210</v>
      </c>
      <c r="D4" s="7"/>
      <c r="E4" s="5" t="s">
        <v>27</v>
      </c>
      <c r="F4" s="5" t="s">
        <v>203</v>
      </c>
      <c r="G4" s="5" t="s">
        <v>203</v>
      </c>
      <c r="H4" s="5" t="s">
        <v>27</v>
      </c>
      <c r="I4" s="5" t="s">
        <v>203</v>
      </c>
      <c r="J4" s="5" t="s">
        <v>203</v>
      </c>
      <c r="K4" s="8" t="s">
        <v>204</v>
      </c>
      <c r="L4" s="8" t="s">
        <v>204</v>
      </c>
      <c r="M4" s="8" t="s">
        <v>204</v>
      </c>
    </row>
    <row r="5" spans="1:24" ht="13" thickTop="1" x14ac:dyDescent="0.25">
      <c r="A5" s="9" t="s">
        <v>36</v>
      </c>
      <c r="B5" s="10">
        <f>Tortosa!B77</f>
        <v>346033</v>
      </c>
      <c r="C5" s="10">
        <f>Tortosa!C77</f>
        <v>11162</v>
      </c>
      <c r="D5" s="10">
        <f>$B$18</f>
        <v>266623.66666666669</v>
      </c>
      <c r="E5" s="10">
        <f>Tortosa!D77</f>
        <v>333</v>
      </c>
      <c r="F5" s="10">
        <f>Tortosa!J77</f>
        <v>806</v>
      </c>
      <c r="G5" s="10">
        <f>Tortosa!G77</f>
        <v>410</v>
      </c>
      <c r="H5" s="10">
        <f>Tortosa!E77</f>
        <v>18</v>
      </c>
      <c r="I5" s="10">
        <f>Tortosa!K77</f>
        <v>57</v>
      </c>
      <c r="J5" s="10">
        <f>Tortosa!H77</f>
        <v>10</v>
      </c>
      <c r="K5" s="10">
        <f>Tortosa!F77</f>
        <v>95</v>
      </c>
      <c r="L5" s="10">
        <f>Tortosa!L77</f>
        <v>93</v>
      </c>
      <c r="M5" s="10">
        <f>Tortosa!I77</f>
        <v>98</v>
      </c>
    </row>
    <row r="6" spans="1:24" x14ac:dyDescent="0.25">
      <c r="A6" s="9" t="s">
        <v>37</v>
      </c>
      <c r="B6" s="10">
        <f>Tortosa!B78</f>
        <v>312241</v>
      </c>
      <c r="C6" s="10">
        <f>Tortosa!C78</f>
        <v>10767</v>
      </c>
      <c r="D6" s="10">
        <f t="shared" ref="D6:D16" si="0">$B$18</f>
        <v>266623.66666666669</v>
      </c>
      <c r="E6" s="10">
        <f>Tortosa!D78</f>
        <v>200</v>
      </c>
      <c r="F6" s="10">
        <f>Tortosa!J78</f>
        <v>550</v>
      </c>
      <c r="G6" s="10">
        <f>Tortosa!G78</f>
        <v>280</v>
      </c>
      <c r="H6" s="10">
        <f>Tortosa!E78</f>
        <v>33</v>
      </c>
      <c r="I6" s="10">
        <f>Tortosa!K78</f>
        <v>72</v>
      </c>
      <c r="J6" s="10">
        <f>Tortosa!H78</f>
        <v>17</v>
      </c>
      <c r="K6" s="10">
        <f>Tortosa!F78</f>
        <v>84</v>
      </c>
      <c r="L6" s="10">
        <f>Tortosa!L78</f>
        <v>87</v>
      </c>
      <c r="M6" s="10">
        <f>Tortosa!I78</f>
        <v>94</v>
      </c>
    </row>
    <row r="7" spans="1:24" x14ac:dyDescent="0.25">
      <c r="A7" s="9" t="s">
        <v>38</v>
      </c>
      <c r="B7" s="10">
        <f>Tortosa!B79</f>
        <v>280249</v>
      </c>
      <c r="C7" s="10">
        <f>Tortosa!C79</f>
        <v>9040</v>
      </c>
      <c r="D7" s="10">
        <f t="shared" si="0"/>
        <v>266623.66666666669</v>
      </c>
      <c r="E7" s="10">
        <f>Tortosa!D79</f>
        <v>293</v>
      </c>
      <c r="F7" s="10">
        <f>Tortosa!J79</f>
        <v>730</v>
      </c>
      <c r="G7" s="10">
        <f>Tortosa!G79</f>
        <v>340</v>
      </c>
      <c r="H7" s="10">
        <f>Tortosa!E79</f>
        <v>13</v>
      </c>
      <c r="I7" s="10">
        <f>Tortosa!K79</f>
        <v>62</v>
      </c>
      <c r="J7" s="10">
        <f>Tortosa!H79</f>
        <v>7</v>
      </c>
      <c r="K7" s="10">
        <f>Tortosa!F79</f>
        <v>96</v>
      </c>
      <c r="L7" s="10">
        <f>Tortosa!L79</f>
        <v>92</v>
      </c>
      <c r="M7" s="10">
        <f>Tortosa!I79</f>
        <v>98</v>
      </c>
    </row>
    <row r="8" spans="1:24" x14ac:dyDescent="0.25">
      <c r="A8" s="9" t="s">
        <v>39</v>
      </c>
      <c r="B8" s="10">
        <f>Tortosa!B80</f>
        <v>287372</v>
      </c>
      <c r="C8" s="10">
        <f>Tortosa!C80</f>
        <v>9579</v>
      </c>
      <c r="D8" s="10">
        <f t="shared" si="0"/>
        <v>266623.66666666669</v>
      </c>
      <c r="E8" s="10">
        <f>Tortosa!D80</f>
        <v>240</v>
      </c>
      <c r="F8" s="10">
        <f>Tortosa!J80</f>
        <v>692</v>
      </c>
      <c r="G8" s="10">
        <f>Tortosa!G80</f>
        <v>283</v>
      </c>
      <c r="H8" s="10">
        <f>Tortosa!E80</f>
        <v>13</v>
      </c>
      <c r="I8" s="10">
        <f>Tortosa!K80</f>
        <v>48</v>
      </c>
      <c r="J8" s="10">
        <f>Tortosa!H80</f>
        <v>6</v>
      </c>
      <c r="K8" s="10">
        <f>Tortosa!F80</f>
        <v>95</v>
      </c>
      <c r="L8" s="10">
        <f>Tortosa!L80</f>
        <v>93</v>
      </c>
      <c r="M8" s="10">
        <f>Tortosa!I80</f>
        <v>98</v>
      </c>
    </row>
    <row r="9" spans="1:24" x14ac:dyDescent="0.25">
      <c r="A9" s="9" t="s">
        <v>40</v>
      </c>
      <c r="B9" s="10">
        <f>Tortosa!B81</f>
        <v>295310</v>
      </c>
      <c r="C9" s="10">
        <f>Tortosa!C81</f>
        <v>9526</v>
      </c>
      <c r="D9" s="10">
        <f t="shared" si="0"/>
        <v>266623.66666666669</v>
      </c>
      <c r="E9" s="10">
        <f>Tortosa!D81</f>
        <v>240</v>
      </c>
      <c r="F9" s="10">
        <f>Tortosa!J81</f>
        <v>586</v>
      </c>
      <c r="G9" s="10">
        <f>Tortosa!G81</f>
        <v>293</v>
      </c>
      <c r="H9" s="10">
        <f>Tortosa!E81</f>
        <v>9</v>
      </c>
      <c r="I9" s="10">
        <f>Tortosa!K81</f>
        <v>38</v>
      </c>
      <c r="J9" s="10">
        <f>Tortosa!H81</f>
        <v>4</v>
      </c>
      <c r="K9" s="10">
        <f>Tortosa!F81</f>
        <v>96</v>
      </c>
      <c r="L9" s="10">
        <f>Tortosa!L81</f>
        <v>94</v>
      </c>
      <c r="M9" s="10">
        <f>Tortosa!I81</f>
        <v>99</v>
      </c>
    </row>
    <row r="10" spans="1:24" x14ac:dyDescent="0.25">
      <c r="A10" s="9" t="s">
        <v>41</v>
      </c>
      <c r="B10" s="10">
        <f>Tortosa!B82</f>
        <v>260716</v>
      </c>
      <c r="C10" s="10">
        <f>Tortosa!C82</f>
        <v>8691</v>
      </c>
      <c r="D10" s="10">
        <f t="shared" si="0"/>
        <v>266623.66666666669</v>
      </c>
      <c r="E10" s="10">
        <f>Tortosa!D82</f>
        <v>180</v>
      </c>
      <c r="F10" s="10">
        <f>Tortosa!J82</f>
        <v>441</v>
      </c>
      <c r="G10" s="10">
        <f>Tortosa!G82</f>
        <v>187</v>
      </c>
      <c r="H10" s="10">
        <f>Tortosa!E82</f>
        <v>8</v>
      </c>
      <c r="I10" s="10">
        <f>Tortosa!K82</f>
        <v>38</v>
      </c>
      <c r="J10" s="10">
        <f>Tortosa!H82</f>
        <v>9</v>
      </c>
      <c r="K10" s="10">
        <f>Tortosa!F82</f>
        <v>96</v>
      </c>
      <c r="L10" s="10">
        <f>Tortosa!L82</f>
        <v>91</v>
      </c>
      <c r="M10" s="10">
        <f>Tortosa!I82</f>
        <v>95</v>
      </c>
    </row>
    <row r="11" spans="1:24" x14ac:dyDescent="0.25">
      <c r="A11" s="9" t="s">
        <v>42</v>
      </c>
      <c r="B11" s="10">
        <f>Tortosa!B83</f>
        <v>265629</v>
      </c>
      <c r="C11" s="10">
        <f>Tortosa!C83</f>
        <v>8569</v>
      </c>
      <c r="D11" s="10">
        <f t="shared" si="0"/>
        <v>266623.66666666669</v>
      </c>
      <c r="E11" s="10">
        <f>Tortosa!D83</f>
        <v>435</v>
      </c>
      <c r="F11" s="10">
        <f>Tortosa!J83</f>
        <v>701</v>
      </c>
      <c r="G11" s="10">
        <f>Tortosa!G83</f>
        <v>348</v>
      </c>
      <c r="H11" s="10">
        <f>Tortosa!E83</f>
        <v>10</v>
      </c>
      <c r="I11" s="10">
        <f>Tortosa!K83</f>
        <v>38</v>
      </c>
      <c r="J11" s="10">
        <f>Tortosa!H83</f>
        <v>6</v>
      </c>
      <c r="K11" s="10">
        <f>Tortosa!F83</f>
        <v>98</v>
      </c>
      <c r="L11" s="10">
        <f>Tortosa!L83</f>
        <v>95</v>
      </c>
      <c r="M11" s="10">
        <f>Tortosa!I83</f>
        <v>98</v>
      </c>
    </row>
    <row r="12" spans="1:24" x14ac:dyDescent="0.25">
      <c r="A12" s="9" t="s">
        <v>43</v>
      </c>
      <c r="B12" s="10">
        <f>Tortosa!B84</f>
        <v>210306</v>
      </c>
      <c r="C12" s="10">
        <f>Tortosa!C84</f>
        <v>6784</v>
      </c>
      <c r="D12" s="10">
        <f t="shared" si="0"/>
        <v>266623.66666666669</v>
      </c>
      <c r="E12" s="10">
        <f>Tortosa!D84</f>
        <v>171</v>
      </c>
      <c r="F12" s="10">
        <f>Tortosa!J84</f>
        <v>589</v>
      </c>
      <c r="G12" s="10">
        <f>Tortosa!G84</f>
        <v>273</v>
      </c>
      <c r="H12" s="10">
        <f>Tortosa!E84</f>
        <v>9</v>
      </c>
      <c r="I12" s="10">
        <f>Tortosa!K84</f>
        <v>41</v>
      </c>
      <c r="J12" s="10">
        <f>Tortosa!H84</f>
        <v>8</v>
      </c>
      <c r="K12" s="10">
        <f>Tortosa!F84</f>
        <v>95</v>
      </c>
      <c r="L12" s="10">
        <f>Tortosa!L84</f>
        <v>93</v>
      </c>
      <c r="M12" s="10">
        <f>Tortosa!I84</f>
        <v>97</v>
      </c>
    </row>
    <row r="13" spans="1:24" x14ac:dyDescent="0.25">
      <c r="A13" s="9" t="s">
        <v>44</v>
      </c>
      <c r="B13" s="10">
        <f>Tortosa!B85</f>
        <v>237202</v>
      </c>
      <c r="C13" s="10">
        <f>Tortosa!C85</f>
        <v>7907</v>
      </c>
      <c r="D13" s="10">
        <f t="shared" si="0"/>
        <v>266623.66666666669</v>
      </c>
      <c r="E13" s="10">
        <f>Tortosa!D85</f>
        <v>160</v>
      </c>
      <c r="F13" s="10">
        <f>Tortosa!J85</f>
        <v>621</v>
      </c>
      <c r="G13" s="10">
        <f>Tortosa!G85</f>
        <v>295</v>
      </c>
      <c r="H13" s="10">
        <f>Tortosa!E85</f>
        <v>11</v>
      </c>
      <c r="I13" s="10">
        <f>Tortosa!K85</f>
        <v>38</v>
      </c>
      <c r="J13" s="10">
        <f>Tortosa!H85</f>
        <v>3</v>
      </c>
      <c r="K13" s="10">
        <f>Tortosa!F85</f>
        <v>93</v>
      </c>
      <c r="L13" s="10">
        <f>Tortosa!L85</f>
        <v>94</v>
      </c>
      <c r="M13" s="10">
        <f>Tortosa!I85</f>
        <v>99</v>
      </c>
    </row>
    <row r="14" spans="1:24" x14ac:dyDescent="0.25">
      <c r="A14" s="9" t="s">
        <v>45</v>
      </c>
      <c r="B14" s="10">
        <f>Tortosa!B86</f>
        <v>236189</v>
      </c>
      <c r="C14" s="10">
        <f>Tortosa!C86</f>
        <v>7619</v>
      </c>
      <c r="D14" s="10">
        <f t="shared" si="0"/>
        <v>266623.66666666669</v>
      </c>
      <c r="E14" s="10">
        <f>Tortosa!D86</f>
        <v>255</v>
      </c>
      <c r="F14" s="10">
        <f>Tortosa!J86</f>
        <v>781</v>
      </c>
      <c r="G14" s="10">
        <f>Tortosa!G86</f>
        <v>363</v>
      </c>
      <c r="H14" s="10">
        <f>Tortosa!E86</f>
        <v>9</v>
      </c>
      <c r="I14" s="10">
        <f>Tortosa!K86</f>
        <v>38</v>
      </c>
      <c r="J14" s="10">
        <f>Tortosa!H86</f>
        <v>5</v>
      </c>
      <c r="K14" s="10">
        <f>Tortosa!F86</f>
        <v>97</v>
      </c>
      <c r="L14" s="10">
        <f>Tortosa!L86</f>
        <v>95</v>
      </c>
      <c r="M14" s="10">
        <f>Tortosa!I86</f>
        <v>99</v>
      </c>
    </row>
    <row r="15" spans="1:24" x14ac:dyDescent="0.25">
      <c r="A15" s="9" t="s">
        <v>46</v>
      </c>
      <c r="B15" s="10">
        <f>Tortosa!B87</f>
        <v>223861</v>
      </c>
      <c r="C15" s="10">
        <f>Tortosa!C87</f>
        <v>7462</v>
      </c>
      <c r="D15" s="10">
        <f t="shared" si="0"/>
        <v>266623.66666666669</v>
      </c>
      <c r="E15" s="10">
        <f>Tortosa!D87</f>
        <v>410</v>
      </c>
      <c r="F15" s="10">
        <f>Tortosa!J87</f>
        <v>1310</v>
      </c>
      <c r="G15" s="10">
        <f>Tortosa!G87</f>
        <v>596</v>
      </c>
      <c r="H15" s="10">
        <f>Tortosa!E87</f>
        <v>20</v>
      </c>
      <c r="I15" s="10">
        <f>Tortosa!K87</f>
        <v>48</v>
      </c>
      <c r="J15" s="10">
        <f>Tortosa!H87</f>
        <v>10</v>
      </c>
      <c r="K15" s="10">
        <f>Tortosa!F87</f>
        <v>95</v>
      </c>
      <c r="L15" s="10">
        <f>Tortosa!L87</f>
        <v>96</v>
      </c>
      <c r="M15" s="10">
        <f>Tortosa!I87</f>
        <v>98</v>
      </c>
    </row>
    <row r="16" spans="1:24" ht="13" thickBot="1" x14ac:dyDescent="0.3">
      <c r="A16" s="9" t="s">
        <v>47</v>
      </c>
      <c r="B16" s="10">
        <f>Tortosa!B88</f>
        <v>244376</v>
      </c>
      <c r="C16" s="10">
        <f>Tortosa!C88</f>
        <v>7883</v>
      </c>
      <c r="D16" s="10">
        <f t="shared" si="0"/>
        <v>266623.66666666669</v>
      </c>
      <c r="E16" s="10">
        <f>Tortosa!D88</f>
        <v>510</v>
      </c>
      <c r="F16" s="10">
        <f>Tortosa!J88</f>
        <v>1363</v>
      </c>
      <c r="G16" s="10">
        <f>Tortosa!G88</f>
        <v>750</v>
      </c>
      <c r="H16" s="10">
        <f>Tortosa!E88</f>
        <v>20</v>
      </c>
      <c r="I16" s="10">
        <f>Tortosa!K88</f>
        <v>57</v>
      </c>
      <c r="J16" s="10">
        <f>Tortosa!H88</f>
        <v>16</v>
      </c>
      <c r="K16" s="10">
        <f>Tortosa!F88</f>
        <v>96</v>
      </c>
      <c r="L16" s="10">
        <f>Tortosa!L88</f>
        <v>96</v>
      </c>
      <c r="M16" s="10">
        <f>Tortosa!I88</f>
        <v>98</v>
      </c>
    </row>
    <row r="17" spans="2:24" ht="13" thickTop="1" x14ac:dyDescent="0.25">
      <c r="B17" s="13">
        <f>SUM(B5:B16)</f>
        <v>3199484</v>
      </c>
      <c r="C17" s="13">
        <f>SUM(C5:C16)</f>
        <v>104989</v>
      </c>
      <c r="D17" s="13"/>
      <c r="E17" s="13">
        <f t="shared" ref="E17:M17" si="1">SUM(E5:E16)</f>
        <v>3427</v>
      </c>
      <c r="F17" s="13">
        <f t="shared" si="1"/>
        <v>9170</v>
      </c>
      <c r="G17" s="13">
        <f t="shared" si="1"/>
        <v>4418</v>
      </c>
      <c r="H17" s="13">
        <f t="shared" si="1"/>
        <v>173</v>
      </c>
      <c r="I17" s="13">
        <f t="shared" si="1"/>
        <v>575</v>
      </c>
      <c r="J17" s="13">
        <f t="shared" si="1"/>
        <v>101</v>
      </c>
      <c r="K17" s="13">
        <f t="shared" si="1"/>
        <v>1136</v>
      </c>
      <c r="L17" s="13">
        <f t="shared" si="1"/>
        <v>1119</v>
      </c>
      <c r="M17" s="13">
        <f t="shared" si="1"/>
        <v>1171</v>
      </c>
    </row>
    <row r="18" spans="2:24" ht="13" thickBot="1" x14ac:dyDescent="0.3">
      <c r="B18" s="15">
        <f>AVERAGE(B5:B16)</f>
        <v>266623.66666666669</v>
      </c>
      <c r="C18" s="15">
        <f>AVERAGE(C5:C16)</f>
        <v>8749.0833333333339</v>
      </c>
      <c r="D18" s="15"/>
      <c r="E18" s="15">
        <f t="shared" ref="E18:M18" si="2">AVERAGE(E5:E16)</f>
        <v>285.58333333333331</v>
      </c>
      <c r="F18" s="15">
        <f t="shared" si="2"/>
        <v>764.16666666666663</v>
      </c>
      <c r="G18" s="15">
        <f t="shared" si="2"/>
        <v>368.16666666666669</v>
      </c>
      <c r="H18" s="15">
        <f t="shared" si="2"/>
        <v>14.416666666666666</v>
      </c>
      <c r="I18" s="15">
        <f t="shared" si="2"/>
        <v>47.916666666666664</v>
      </c>
      <c r="J18" s="15">
        <f t="shared" si="2"/>
        <v>8.4166666666666661</v>
      </c>
      <c r="K18" s="15">
        <f t="shared" si="2"/>
        <v>94.666666666666671</v>
      </c>
      <c r="L18" s="15">
        <f t="shared" si="2"/>
        <v>93.25</v>
      </c>
      <c r="M18" s="15">
        <f t="shared" si="2"/>
        <v>97.583333333333329</v>
      </c>
    </row>
    <row r="19" spans="2:24" ht="13" thickTop="1" x14ac:dyDescent="0.25"/>
    <row r="20" spans="2:24" x14ac:dyDescent="0.25">
      <c r="B20" t="s">
        <v>205</v>
      </c>
    </row>
    <row r="21" spans="2:24" x14ac:dyDescent="0.25">
      <c r="B21" t="s">
        <v>206</v>
      </c>
    </row>
    <row r="25" spans="2:24" ht="18" x14ac:dyDescent="0.4">
      <c r="X25" s="1" t="s">
        <v>237</v>
      </c>
    </row>
    <row r="47" spans="2:5" ht="13" x14ac:dyDescent="0.3">
      <c r="B47" s="34"/>
      <c r="C47" s="34"/>
      <c r="D47" s="34"/>
      <c r="E47" s="34"/>
    </row>
    <row r="48" spans="2:5" ht="13" x14ac:dyDescent="0.3">
      <c r="B48" s="34"/>
      <c r="C48" s="34"/>
      <c r="D48" s="34"/>
      <c r="E48" s="34"/>
    </row>
    <row r="49" spans="2:5" ht="13" x14ac:dyDescent="0.3">
      <c r="B49" s="52"/>
      <c r="C49" s="53"/>
      <c r="D49" s="53"/>
      <c r="E49" s="53"/>
    </row>
    <row r="50" spans="2:5" ht="13" x14ac:dyDescent="0.3">
      <c r="B50" s="52"/>
      <c r="C50" s="53"/>
      <c r="D50" s="53"/>
      <c r="E50" s="53"/>
    </row>
    <row r="51" spans="2:5" ht="13" x14ac:dyDescent="0.3">
      <c r="B51" s="34"/>
      <c r="C51" s="53"/>
      <c r="D51" s="53"/>
      <c r="E51" s="53"/>
    </row>
    <row r="52" spans="2:5" ht="13" x14ac:dyDescent="0.3">
      <c r="B52" s="34"/>
      <c r="C52" s="53"/>
      <c r="D52" s="53"/>
      <c r="E52" s="53"/>
    </row>
    <row r="53" spans="2:5" ht="13" x14ac:dyDescent="0.3">
      <c r="B53" s="34"/>
      <c r="C53" s="53"/>
      <c r="D53" s="53"/>
      <c r="E53" s="53"/>
    </row>
    <row r="54" spans="2:5" ht="13" x14ac:dyDescent="0.3">
      <c r="B54" s="52"/>
      <c r="C54" s="53"/>
      <c r="D54" s="53"/>
      <c r="E54" s="53"/>
    </row>
    <row r="55" spans="2:5" ht="13" x14ac:dyDescent="0.3">
      <c r="B55" s="52"/>
      <c r="C55" s="53"/>
      <c r="D55" s="53"/>
      <c r="E55" s="53"/>
    </row>
    <row r="56" spans="2:5" ht="13" x14ac:dyDescent="0.3">
      <c r="B56" s="52"/>
      <c r="C56" s="53"/>
      <c r="D56" s="53"/>
      <c r="E56" s="53"/>
    </row>
    <row r="57" spans="2:5" ht="13" x14ac:dyDescent="0.3">
      <c r="B57" s="52"/>
      <c r="C57" s="53"/>
      <c r="D57" s="53"/>
      <c r="E57" s="53"/>
    </row>
    <row r="58" spans="2:5" ht="13" x14ac:dyDescent="0.3">
      <c r="B58" s="52"/>
      <c r="C58" s="53"/>
      <c r="D58" s="53"/>
      <c r="E58" s="53"/>
    </row>
    <row r="59" spans="2:5" ht="13" x14ac:dyDescent="0.3">
      <c r="B59" s="52"/>
      <c r="C59" s="53"/>
      <c r="D59" s="53"/>
      <c r="E59" s="53"/>
    </row>
    <row r="60" spans="2:5" ht="13" x14ac:dyDescent="0.3">
      <c r="B60" s="52"/>
      <c r="C60" s="53"/>
      <c r="D60" s="53"/>
      <c r="E60" s="53"/>
    </row>
    <row r="65" spans="1:6" ht="13" x14ac:dyDescent="0.3">
      <c r="A65" s="34"/>
      <c r="F65" s="34"/>
    </row>
    <row r="66" spans="1:6" ht="13" x14ac:dyDescent="0.3">
      <c r="A66" s="34"/>
      <c r="F66" s="34"/>
    </row>
    <row r="67" spans="1:6" ht="13" x14ac:dyDescent="0.3">
      <c r="A67" s="52"/>
    </row>
    <row r="68" spans="1:6" ht="13" x14ac:dyDescent="0.3">
      <c r="A68" s="52"/>
    </row>
    <row r="69" spans="1:6" ht="13" x14ac:dyDescent="0.3">
      <c r="A69" s="52"/>
    </row>
    <row r="70" spans="1:6" ht="13" x14ac:dyDescent="0.3">
      <c r="A70" s="52"/>
    </row>
    <row r="71" spans="1:6" ht="13" x14ac:dyDescent="0.3">
      <c r="A71" s="52"/>
    </row>
    <row r="72" spans="1:6" ht="13" x14ac:dyDescent="0.3">
      <c r="A72" s="52"/>
    </row>
    <row r="73" spans="1:6" ht="13" x14ac:dyDescent="0.3">
      <c r="A73" s="52"/>
    </row>
    <row r="74" spans="1:6" ht="13" x14ac:dyDescent="0.3">
      <c r="A74" s="52"/>
    </row>
    <row r="75" spans="1:6" ht="13" x14ac:dyDescent="0.3">
      <c r="A75" s="52"/>
    </row>
    <row r="76" spans="1:6" ht="13" x14ac:dyDescent="0.3">
      <c r="A76" s="52"/>
    </row>
    <row r="77" spans="1:6" ht="13" x14ac:dyDescent="0.3">
      <c r="A77" s="52"/>
    </row>
    <row r="78" spans="1:6" ht="13" x14ac:dyDescent="0.3">
      <c r="A78" s="52"/>
    </row>
  </sheetData>
  <phoneticPr fontId="0" type="noConversion"/>
  <conditionalFormatting sqref="C49:C60">
    <cfRule type="cellIs" dxfId="9" priority="1" stopIfTrue="1" operator="greaterThan">
      <formula>35</formula>
    </cfRule>
  </conditionalFormatting>
  <conditionalFormatting sqref="D49:D60">
    <cfRule type="cellIs" dxfId="8" priority="2" stopIfTrue="1" operator="greaterThan">
      <formula>125</formula>
    </cfRule>
  </conditionalFormatting>
  <conditionalFormatting sqref="E49:E60">
    <cfRule type="cellIs" dxfId="7" priority="3" stopIfTrue="1" operator="greaterThan">
      <formula>25</formula>
    </cfRule>
  </conditionalFormatting>
  <pageMargins left="0.43" right="0.75" top="1" bottom="1" header="0" footer="0"/>
  <pageSetup paperSize="9" scale="89" orientation="portrait" r:id="rId1"/>
  <headerFooter alignWithMargins="0"/>
  <colBreaks count="3" manualBreakCount="3">
    <brk id="6" max="1048575" man="1"/>
    <brk id="14" max="63" man="1"/>
    <brk id="2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413e6-74ef-4228-a38e-d55b17059de2" xsi:nil="true"/>
    <lcf76f155ced4ddcb4097134ff3c332f xmlns="db9e1050-5758-4773-9e49-82ac32393eb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60A40A137A2F46B64BDB5D6BFB0A06" ma:contentTypeVersion="15" ma:contentTypeDescription="Crear nuevo documento." ma:contentTypeScope="" ma:versionID="1aa6b16c9991495f1e5d71635bba6c76">
  <xsd:schema xmlns:xsd="http://www.w3.org/2001/XMLSchema" xmlns:xs="http://www.w3.org/2001/XMLSchema" xmlns:p="http://schemas.microsoft.com/office/2006/metadata/properties" xmlns:ns2="db9e1050-5758-4773-9e49-82ac32393eb0" xmlns:ns3="d42413e6-74ef-4228-a38e-d55b17059de2" targetNamespace="http://schemas.microsoft.com/office/2006/metadata/properties" ma:root="true" ma:fieldsID="9a629f8a559e864810a16d7f5dc9a239" ns2:_="" ns3:_="">
    <xsd:import namespace="db9e1050-5758-4773-9e49-82ac32393eb0"/>
    <xsd:import namespace="d42413e6-74ef-4228-a38e-d55b17059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e1050-5758-4773-9e49-82ac32393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ae2a407-fba4-44ee-b779-16f233159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413e6-74ef-4228-a38e-d55b17059de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ía" ma:hidden="true" ma:list="{b33432cc-ef84-457a-8354-6348a92c76d2}" ma:internalName="TaxCatchAll" ma:showField="CatchAllData" ma:web="d42413e6-74ef-4228-a38e-d55b17059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680B5E-E4FA-40A0-A55D-18BF33159E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DBC2D8-342B-4913-8CE1-51DA0EF10095}">
  <ds:schemaRefs>
    <ds:schemaRef ds:uri="http://schemas.microsoft.com/office/2006/metadata/properties"/>
    <ds:schemaRef ds:uri="http://schemas.microsoft.com/office/infopath/2007/PartnerControls"/>
    <ds:schemaRef ds:uri="d42413e6-74ef-4228-a38e-d55b17059de2"/>
    <ds:schemaRef ds:uri="db9e1050-5758-4773-9e49-82ac32393eb0"/>
  </ds:schemaRefs>
</ds:datastoreItem>
</file>

<file path=customXml/itemProps3.xml><?xml version="1.0" encoding="utf-8"?>
<ds:datastoreItem xmlns:ds="http://schemas.openxmlformats.org/officeDocument/2006/customXml" ds:itemID="{7F260925-F3AE-4E18-A089-DDDF0D9C3B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9e1050-5758-4773-9e49-82ac32393eb0"/>
    <ds:schemaRef ds:uri="d42413e6-74ef-4228-a38e-d55b17059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Tortosa</vt:lpstr>
      <vt:lpstr>Full1</vt:lpstr>
      <vt:lpstr>Full2</vt:lpstr>
      <vt:lpstr>Gràfiques</vt:lpstr>
      <vt:lpstr>2000</vt:lpstr>
      <vt:lpstr>2001</vt:lpstr>
      <vt:lpstr>2002</vt:lpstr>
      <vt:lpstr>2003</vt:lpstr>
      <vt:lpstr>2004</vt:lpstr>
      <vt:lpstr>'2003'!Área_de_impresión</vt:lpstr>
      <vt:lpstr>Tortosa!Área_de_impresión</vt:lpstr>
    </vt:vector>
  </TitlesOfParts>
  <Manager/>
  <Company>**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**</dc:creator>
  <cp:keywords/>
  <dc:description/>
  <cp:lastModifiedBy>Xavi López Casals</cp:lastModifiedBy>
  <cp:revision/>
  <dcterms:created xsi:type="dcterms:W3CDTF">2000-05-23T14:53:32Z</dcterms:created>
  <dcterms:modified xsi:type="dcterms:W3CDTF">2025-02-10T10:52:09Z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0x0101003B60A40A137A2F46B64BDB5D6BFB0A06</vt:lpwstr>
  </property>
  <property fmtid="{D5CDD505-2E9C-101B-9397-08002B2CF9AE}" pid="3" name="MediaServiceImageTags">
    <vt:lpwstr/>
  </property>
</Properties>
</file>