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7" documentId="13_ncr:1_{277AF00C-9764-486D-9AB0-8142CC2CF095}" xr6:coauthVersionLast="47" xr6:coauthVersionMax="47" xr10:uidLastSave="{228AE016-49CA-453A-95AC-231A6A81C1E8}"/>
  <bookViews>
    <workbookView xWindow="38280" yWindow="-120" windowWidth="29040" windowHeight="15720" xr2:uid="{00000000-000D-0000-FFFF-FFFF00000000}"/>
  </bookViews>
  <sheets>
    <sheet name="Els Valentins" sheetId="1" r:id="rId1"/>
  </sheets>
  <definedNames>
    <definedName name="_xlnm.Print_Area" localSheetId="0">'Els Valentins'!$A$1:$AC$23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7" i="1" l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N147" i="1"/>
  <c r="L147" i="1"/>
  <c r="K147" i="1"/>
  <c r="J147" i="1"/>
  <c r="I147" i="1"/>
  <c r="H147" i="1"/>
  <c r="G147" i="1"/>
  <c r="F147" i="1"/>
  <c r="E147" i="1"/>
  <c r="D147" i="1"/>
  <c r="AE147" i="1" s="1"/>
  <c r="AF147" i="1" s="1"/>
  <c r="C147" i="1"/>
  <c r="AG147" i="1" s="1"/>
  <c r="AH147" i="1" s="1"/>
  <c r="B147" i="1"/>
  <c r="AB146" i="1"/>
  <c r="AC147" i="1" s="1"/>
  <c r="M146" i="1"/>
  <c r="B146" i="1"/>
  <c r="AI145" i="1"/>
  <c r="AG145" i="1"/>
  <c r="AH145" i="1" s="1"/>
  <c r="AE145" i="1"/>
  <c r="AF145" i="1" s="1"/>
  <c r="AD145" i="1"/>
  <c r="AC145" i="1"/>
  <c r="AI144" i="1"/>
  <c r="AG144" i="1"/>
  <c r="AH144" i="1" s="1"/>
  <c r="AF144" i="1"/>
  <c r="AE144" i="1"/>
  <c r="AD144" i="1"/>
  <c r="AC144" i="1"/>
  <c r="AI143" i="1"/>
  <c r="AG143" i="1"/>
  <c r="AH143" i="1" s="1"/>
  <c r="AE143" i="1"/>
  <c r="AF143" i="1" s="1"/>
  <c r="AD143" i="1"/>
  <c r="AC143" i="1"/>
  <c r="AI142" i="1"/>
  <c r="AG142" i="1"/>
  <c r="AH142" i="1" s="1"/>
  <c r="AE142" i="1"/>
  <c r="AF142" i="1" s="1"/>
  <c r="AD142" i="1"/>
  <c r="AC142" i="1"/>
  <c r="AI141" i="1"/>
  <c r="AH141" i="1"/>
  <c r="AG141" i="1"/>
  <c r="AE141" i="1"/>
  <c r="AF141" i="1" s="1"/>
  <c r="AD141" i="1"/>
  <c r="AC141" i="1"/>
  <c r="AI140" i="1"/>
  <c r="AH140" i="1"/>
  <c r="AG140" i="1"/>
  <c r="AE140" i="1"/>
  <c r="AF140" i="1" s="1"/>
  <c r="AD140" i="1"/>
  <c r="AC140" i="1"/>
  <c r="AI139" i="1"/>
  <c r="AG139" i="1"/>
  <c r="AH139" i="1" s="1"/>
  <c r="AF139" i="1"/>
  <c r="AE139" i="1"/>
  <c r="AD139" i="1"/>
  <c r="AC139" i="1"/>
  <c r="AI138" i="1"/>
  <c r="AH138" i="1"/>
  <c r="AG138" i="1"/>
  <c r="AF138" i="1"/>
  <c r="AE138" i="1"/>
  <c r="AD138" i="1"/>
  <c r="AC138" i="1"/>
  <c r="AI137" i="1"/>
  <c r="AG137" i="1"/>
  <c r="AH137" i="1" s="1"/>
  <c r="AE137" i="1"/>
  <c r="AF137" i="1" s="1"/>
  <c r="AD137" i="1"/>
  <c r="AC137" i="1"/>
  <c r="AI136" i="1"/>
  <c r="AG136" i="1"/>
  <c r="AH136" i="1" s="1"/>
  <c r="AF136" i="1"/>
  <c r="AE136" i="1"/>
  <c r="AD136" i="1"/>
  <c r="AC136" i="1"/>
  <c r="AI135" i="1"/>
  <c r="AH135" i="1"/>
  <c r="AG135" i="1"/>
  <c r="AE135" i="1"/>
  <c r="AF135" i="1" s="1"/>
  <c r="AD135" i="1"/>
  <c r="AC135" i="1"/>
  <c r="AI134" i="1"/>
  <c r="AI147" i="1" s="1"/>
  <c r="AG134" i="1"/>
  <c r="AH134" i="1" s="1"/>
  <c r="AE134" i="1"/>
  <c r="AF134" i="1" s="1"/>
  <c r="AD134" i="1"/>
  <c r="AC134" i="1"/>
  <c r="AI19" i="1" l="1"/>
  <c r="AI18" i="1"/>
  <c r="AI17" i="1"/>
  <c r="AI16" i="1"/>
  <c r="AI15" i="1"/>
  <c r="AI14" i="1"/>
  <c r="AI13" i="1"/>
  <c r="AI12" i="1"/>
  <c r="AI11" i="1"/>
  <c r="AI10" i="1"/>
  <c r="AI9" i="1"/>
  <c r="AI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55" i="1"/>
  <c r="AI53" i="1"/>
  <c r="AI52" i="1"/>
  <c r="AI51" i="1"/>
  <c r="AI50" i="1"/>
  <c r="AI49" i="1"/>
  <c r="AI48" i="1"/>
  <c r="AI47" i="1"/>
  <c r="AI46" i="1"/>
  <c r="AI45" i="1"/>
  <c r="AI44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99" i="1"/>
  <c r="AI100" i="1"/>
  <c r="AI101" i="1"/>
  <c r="AI102" i="1"/>
  <c r="AI103" i="1"/>
  <c r="AI104" i="1"/>
  <c r="AI105" i="1"/>
  <c r="AI106" i="1"/>
  <c r="AI107" i="1"/>
  <c r="AI108" i="1"/>
  <c r="AI109" i="1"/>
  <c r="AI98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N129" i="1"/>
  <c r="L129" i="1"/>
  <c r="K129" i="1"/>
  <c r="J129" i="1"/>
  <c r="I129" i="1"/>
  <c r="H129" i="1"/>
  <c r="G129" i="1"/>
  <c r="F129" i="1"/>
  <c r="E129" i="1"/>
  <c r="D129" i="1"/>
  <c r="C129" i="1"/>
  <c r="B129" i="1"/>
  <c r="AB128" i="1"/>
  <c r="M128" i="1"/>
  <c r="B128" i="1"/>
  <c r="AG127" i="1"/>
  <c r="AH127" i="1" s="1"/>
  <c r="AE127" i="1"/>
  <c r="AF127" i="1" s="1"/>
  <c r="AD127" i="1"/>
  <c r="AG126" i="1"/>
  <c r="AH126" i="1" s="1"/>
  <c r="AE126" i="1"/>
  <c r="AF126" i="1" s="1"/>
  <c r="AD126" i="1"/>
  <c r="AG125" i="1"/>
  <c r="AH125" i="1" s="1"/>
  <c r="AE125" i="1"/>
  <c r="AF125" i="1" s="1"/>
  <c r="AD125" i="1"/>
  <c r="AG124" i="1"/>
  <c r="AH124" i="1" s="1"/>
  <c r="AE124" i="1"/>
  <c r="AF124" i="1" s="1"/>
  <c r="AD124" i="1"/>
  <c r="AG123" i="1"/>
  <c r="AH123" i="1" s="1"/>
  <c r="AE123" i="1"/>
  <c r="AF123" i="1" s="1"/>
  <c r="AD123" i="1"/>
  <c r="AG122" i="1"/>
  <c r="AH122" i="1" s="1"/>
  <c r="AE122" i="1"/>
  <c r="AF122" i="1" s="1"/>
  <c r="AD122" i="1"/>
  <c r="AG121" i="1"/>
  <c r="AH121" i="1" s="1"/>
  <c r="AE121" i="1"/>
  <c r="AF121" i="1" s="1"/>
  <c r="AD121" i="1"/>
  <c r="AG120" i="1"/>
  <c r="AH120" i="1" s="1"/>
  <c r="AE120" i="1"/>
  <c r="AF120" i="1" s="1"/>
  <c r="AD120" i="1"/>
  <c r="AG119" i="1"/>
  <c r="AH119" i="1" s="1"/>
  <c r="AE119" i="1"/>
  <c r="AF119" i="1" s="1"/>
  <c r="AD119" i="1"/>
  <c r="AG118" i="1"/>
  <c r="AH118" i="1" s="1"/>
  <c r="AE118" i="1"/>
  <c r="AF118" i="1" s="1"/>
  <c r="AD118" i="1"/>
  <c r="AG117" i="1"/>
  <c r="AH117" i="1" s="1"/>
  <c r="AE117" i="1"/>
  <c r="AF117" i="1" s="1"/>
  <c r="AD117" i="1"/>
  <c r="AG116" i="1"/>
  <c r="AH116" i="1" s="1"/>
  <c r="AE116" i="1"/>
  <c r="AF116" i="1" s="1"/>
  <c r="AD116" i="1"/>
  <c r="AC109" i="1"/>
  <c r="AI93" i="1" l="1"/>
  <c r="AI111" i="1"/>
  <c r="AI129" i="1"/>
  <c r="AI75" i="1"/>
  <c r="AI21" i="1"/>
  <c r="AC129" i="1"/>
  <c r="AI39" i="1"/>
  <c r="AC128" i="1"/>
  <c r="AG129" i="1"/>
  <c r="AH129" i="1" s="1"/>
  <c r="AE129" i="1"/>
  <c r="AF129" i="1" s="1"/>
  <c r="AD129" i="1"/>
  <c r="AC108" i="1"/>
  <c r="AC107" i="1"/>
  <c r="AC106" i="1"/>
  <c r="AC105" i="1"/>
  <c r="AC104" i="1"/>
  <c r="N111" i="1"/>
  <c r="AA111" i="1"/>
  <c r="X111" i="1"/>
  <c r="AC103" i="1"/>
  <c r="AC102" i="1"/>
  <c r="AC101" i="1" l="1"/>
  <c r="AC100" i="1" l="1"/>
  <c r="AG19" i="1"/>
  <c r="AH19" i="1" s="1"/>
  <c r="AE19" i="1"/>
  <c r="AF19" i="1" s="1"/>
  <c r="AD19" i="1"/>
  <c r="AG18" i="1"/>
  <c r="AH18" i="1" s="1"/>
  <c r="AE18" i="1"/>
  <c r="AF18" i="1" s="1"/>
  <c r="AD18" i="1"/>
  <c r="AG17" i="1"/>
  <c r="AH17" i="1" s="1"/>
  <c r="AE17" i="1"/>
  <c r="AF17" i="1" s="1"/>
  <c r="AD17" i="1"/>
  <c r="AG16" i="1"/>
  <c r="AH16" i="1" s="1"/>
  <c r="AE16" i="1"/>
  <c r="AF16" i="1" s="1"/>
  <c r="AD16" i="1"/>
  <c r="AG15" i="1"/>
  <c r="AH15" i="1" s="1"/>
  <c r="AE15" i="1"/>
  <c r="AF15" i="1" s="1"/>
  <c r="AD15" i="1"/>
  <c r="AG14" i="1"/>
  <c r="AH14" i="1" s="1"/>
  <c r="AE14" i="1"/>
  <c r="AF14" i="1" s="1"/>
  <c r="AD14" i="1"/>
  <c r="AG13" i="1"/>
  <c r="AH13" i="1" s="1"/>
  <c r="AE13" i="1"/>
  <c r="AF13" i="1" s="1"/>
  <c r="AD13" i="1"/>
  <c r="AG12" i="1"/>
  <c r="AH12" i="1" s="1"/>
  <c r="AE12" i="1"/>
  <c r="AF12" i="1" s="1"/>
  <c r="AD12" i="1"/>
  <c r="AG11" i="1"/>
  <c r="AH11" i="1" s="1"/>
  <c r="AE11" i="1"/>
  <c r="AF11" i="1" s="1"/>
  <c r="AD11" i="1"/>
  <c r="AG10" i="1"/>
  <c r="AH10" i="1" s="1"/>
  <c r="AE10" i="1"/>
  <c r="AF10" i="1" s="1"/>
  <c r="AD10" i="1"/>
  <c r="AG9" i="1"/>
  <c r="AH9" i="1" s="1"/>
  <c r="AE9" i="1"/>
  <c r="AF9" i="1" s="1"/>
  <c r="AD9" i="1"/>
  <c r="AG8" i="1"/>
  <c r="AH8" i="1" s="1"/>
  <c r="AE8" i="1"/>
  <c r="AF8" i="1" s="1"/>
  <c r="AD8" i="1"/>
  <c r="AG37" i="1"/>
  <c r="AH37" i="1" s="1"/>
  <c r="AE37" i="1"/>
  <c r="AF37" i="1" s="1"/>
  <c r="AD37" i="1"/>
  <c r="AG36" i="1"/>
  <c r="AH36" i="1" s="1"/>
  <c r="AE36" i="1"/>
  <c r="AF36" i="1" s="1"/>
  <c r="AD36" i="1"/>
  <c r="AG35" i="1"/>
  <c r="AH35" i="1" s="1"/>
  <c r="AE35" i="1"/>
  <c r="AF35" i="1" s="1"/>
  <c r="AD35" i="1"/>
  <c r="AG34" i="1"/>
  <c r="AH34" i="1" s="1"/>
  <c r="AE34" i="1"/>
  <c r="AF34" i="1" s="1"/>
  <c r="AD34" i="1"/>
  <c r="AG33" i="1"/>
  <c r="AH33" i="1" s="1"/>
  <c r="AE33" i="1"/>
  <c r="AF33" i="1" s="1"/>
  <c r="AD33" i="1"/>
  <c r="AG32" i="1"/>
  <c r="AH32" i="1" s="1"/>
  <c r="AE32" i="1"/>
  <c r="AF32" i="1" s="1"/>
  <c r="AD32" i="1"/>
  <c r="AG31" i="1"/>
  <c r="AH31" i="1" s="1"/>
  <c r="AE31" i="1"/>
  <c r="AF31" i="1" s="1"/>
  <c r="AD31" i="1"/>
  <c r="AG30" i="1"/>
  <c r="AH30" i="1" s="1"/>
  <c r="AE30" i="1"/>
  <c r="AF30" i="1" s="1"/>
  <c r="AD30" i="1"/>
  <c r="AG29" i="1"/>
  <c r="AH29" i="1" s="1"/>
  <c r="AE29" i="1"/>
  <c r="AF29" i="1" s="1"/>
  <c r="AD29" i="1"/>
  <c r="AG28" i="1"/>
  <c r="AH28" i="1" s="1"/>
  <c r="AE28" i="1"/>
  <c r="AF28" i="1" s="1"/>
  <c r="AD28" i="1"/>
  <c r="AG27" i="1"/>
  <c r="AH27" i="1" s="1"/>
  <c r="AE27" i="1"/>
  <c r="AF27" i="1" s="1"/>
  <c r="AD27" i="1"/>
  <c r="AG26" i="1"/>
  <c r="AH26" i="1" s="1"/>
  <c r="AE26" i="1"/>
  <c r="AF26" i="1" s="1"/>
  <c r="AD26" i="1"/>
  <c r="AG55" i="1"/>
  <c r="AH55" i="1" s="1"/>
  <c r="AE55" i="1"/>
  <c r="AF55" i="1" s="1"/>
  <c r="AD55" i="1"/>
  <c r="AG53" i="1"/>
  <c r="AH53" i="1" s="1"/>
  <c r="AE53" i="1"/>
  <c r="AF53" i="1" s="1"/>
  <c r="AD53" i="1"/>
  <c r="AG52" i="1"/>
  <c r="AH52" i="1" s="1"/>
  <c r="AE52" i="1"/>
  <c r="AF52" i="1" s="1"/>
  <c r="AD52" i="1"/>
  <c r="AG51" i="1"/>
  <c r="AH51" i="1" s="1"/>
  <c r="AE51" i="1"/>
  <c r="AF51" i="1" s="1"/>
  <c r="AD51" i="1"/>
  <c r="AG50" i="1"/>
  <c r="AH50" i="1" s="1"/>
  <c r="AE50" i="1"/>
  <c r="AF50" i="1" s="1"/>
  <c r="AD50" i="1"/>
  <c r="AG49" i="1"/>
  <c r="AH49" i="1" s="1"/>
  <c r="AE49" i="1"/>
  <c r="AF49" i="1" s="1"/>
  <c r="AD49" i="1"/>
  <c r="AG48" i="1"/>
  <c r="AH48" i="1" s="1"/>
  <c r="AE48" i="1"/>
  <c r="AF48" i="1" s="1"/>
  <c r="AD48" i="1"/>
  <c r="AG47" i="1"/>
  <c r="AH47" i="1" s="1"/>
  <c r="AE47" i="1"/>
  <c r="AF47" i="1" s="1"/>
  <c r="AD47" i="1"/>
  <c r="AG46" i="1"/>
  <c r="AH46" i="1" s="1"/>
  <c r="AE46" i="1"/>
  <c r="AF46" i="1" s="1"/>
  <c r="AD46" i="1"/>
  <c r="AG45" i="1"/>
  <c r="AH45" i="1" s="1"/>
  <c r="AE45" i="1"/>
  <c r="AF45" i="1" s="1"/>
  <c r="AD45" i="1"/>
  <c r="AG44" i="1"/>
  <c r="AH44" i="1" s="1"/>
  <c r="AE44" i="1"/>
  <c r="AF44" i="1" s="1"/>
  <c r="AD44" i="1"/>
  <c r="AG109" i="1"/>
  <c r="AH109" i="1" s="1"/>
  <c r="AE109" i="1"/>
  <c r="AF109" i="1" s="1"/>
  <c r="AD109" i="1"/>
  <c r="AG108" i="1"/>
  <c r="AH108" i="1" s="1"/>
  <c r="AE108" i="1"/>
  <c r="AF108" i="1" s="1"/>
  <c r="AD108" i="1"/>
  <c r="AG107" i="1"/>
  <c r="AH107" i="1" s="1"/>
  <c r="AE107" i="1"/>
  <c r="AF107" i="1" s="1"/>
  <c r="AD107" i="1"/>
  <c r="AG106" i="1"/>
  <c r="AH106" i="1" s="1"/>
  <c r="AE106" i="1"/>
  <c r="AF106" i="1" s="1"/>
  <c r="AD106" i="1"/>
  <c r="AG105" i="1"/>
  <c r="AH105" i="1" s="1"/>
  <c r="AE105" i="1"/>
  <c r="AF105" i="1" s="1"/>
  <c r="AD105" i="1"/>
  <c r="AG104" i="1"/>
  <c r="AH104" i="1" s="1"/>
  <c r="AE104" i="1"/>
  <c r="AF104" i="1" s="1"/>
  <c r="AD104" i="1"/>
  <c r="AG103" i="1"/>
  <c r="AH103" i="1" s="1"/>
  <c r="AE103" i="1"/>
  <c r="AF103" i="1" s="1"/>
  <c r="AD103" i="1"/>
  <c r="AG102" i="1"/>
  <c r="AH102" i="1" s="1"/>
  <c r="AE102" i="1"/>
  <c r="AF102" i="1" s="1"/>
  <c r="AD102" i="1"/>
  <c r="AG101" i="1"/>
  <c r="AH101" i="1" s="1"/>
  <c r="AE101" i="1"/>
  <c r="AF101" i="1" s="1"/>
  <c r="AD101" i="1"/>
  <c r="AG100" i="1"/>
  <c r="AH100" i="1" s="1"/>
  <c r="AE100" i="1"/>
  <c r="AF100" i="1" s="1"/>
  <c r="AD100" i="1"/>
  <c r="AG99" i="1"/>
  <c r="AH99" i="1" s="1"/>
  <c r="AE99" i="1"/>
  <c r="AF99" i="1" s="1"/>
  <c r="AD99" i="1"/>
  <c r="AG98" i="1"/>
  <c r="AH98" i="1" s="1"/>
  <c r="AE98" i="1"/>
  <c r="AF98" i="1" s="1"/>
  <c r="AD98" i="1"/>
  <c r="AG73" i="1"/>
  <c r="AH73" i="1" s="1"/>
  <c r="AE73" i="1"/>
  <c r="AF73" i="1" s="1"/>
  <c r="AD73" i="1"/>
  <c r="AG72" i="1"/>
  <c r="AH72" i="1" s="1"/>
  <c r="AE72" i="1"/>
  <c r="AF72" i="1" s="1"/>
  <c r="AD72" i="1"/>
  <c r="AG71" i="1"/>
  <c r="AH71" i="1" s="1"/>
  <c r="AE71" i="1"/>
  <c r="AF71" i="1" s="1"/>
  <c r="AD71" i="1"/>
  <c r="AG70" i="1"/>
  <c r="AH70" i="1" s="1"/>
  <c r="AE70" i="1"/>
  <c r="AF70" i="1" s="1"/>
  <c r="AD70" i="1"/>
  <c r="AG69" i="1"/>
  <c r="AH69" i="1" s="1"/>
  <c r="AE69" i="1"/>
  <c r="AF69" i="1" s="1"/>
  <c r="AD69" i="1"/>
  <c r="AG68" i="1"/>
  <c r="AH68" i="1" s="1"/>
  <c r="AE68" i="1"/>
  <c r="AF68" i="1" s="1"/>
  <c r="AD68" i="1"/>
  <c r="AG67" i="1"/>
  <c r="AH67" i="1" s="1"/>
  <c r="AE67" i="1"/>
  <c r="AF67" i="1" s="1"/>
  <c r="AD67" i="1"/>
  <c r="AG66" i="1"/>
  <c r="AH66" i="1" s="1"/>
  <c r="AE66" i="1"/>
  <c r="AF66" i="1" s="1"/>
  <c r="AD66" i="1"/>
  <c r="AG65" i="1"/>
  <c r="AH65" i="1" s="1"/>
  <c r="AE65" i="1"/>
  <c r="AF65" i="1" s="1"/>
  <c r="AD65" i="1"/>
  <c r="AG64" i="1"/>
  <c r="AH64" i="1" s="1"/>
  <c r="AE64" i="1"/>
  <c r="AF64" i="1" s="1"/>
  <c r="AD64" i="1"/>
  <c r="AG63" i="1"/>
  <c r="AH63" i="1" s="1"/>
  <c r="AE63" i="1"/>
  <c r="AF63" i="1" s="1"/>
  <c r="AD63" i="1"/>
  <c r="AG62" i="1"/>
  <c r="AH62" i="1" s="1"/>
  <c r="AE62" i="1"/>
  <c r="AF62" i="1" s="1"/>
  <c r="AD62" i="1"/>
  <c r="AG91" i="1"/>
  <c r="AH91" i="1" s="1"/>
  <c r="AE91" i="1"/>
  <c r="AF91" i="1" s="1"/>
  <c r="AD91" i="1"/>
  <c r="AG90" i="1"/>
  <c r="AH90" i="1" s="1"/>
  <c r="AE90" i="1"/>
  <c r="AF90" i="1" s="1"/>
  <c r="AD90" i="1"/>
  <c r="AG89" i="1"/>
  <c r="AH89" i="1" s="1"/>
  <c r="AE89" i="1"/>
  <c r="AF89" i="1" s="1"/>
  <c r="AD89" i="1"/>
  <c r="AG88" i="1"/>
  <c r="AH88" i="1" s="1"/>
  <c r="AE88" i="1"/>
  <c r="AF88" i="1" s="1"/>
  <c r="AD88" i="1"/>
  <c r="AG87" i="1"/>
  <c r="AH87" i="1" s="1"/>
  <c r="AE87" i="1"/>
  <c r="AF87" i="1" s="1"/>
  <c r="AD87" i="1"/>
  <c r="AG86" i="1"/>
  <c r="AH86" i="1" s="1"/>
  <c r="AE86" i="1"/>
  <c r="AF86" i="1" s="1"/>
  <c r="AD86" i="1"/>
  <c r="AG85" i="1"/>
  <c r="AH85" i="1" s="1"/>
  <c r="AE85" i="1"/>
  <c r="AF85" i="1" s="1"/>
  <c r="AD85" i="1"/>
  <c r="AG84" i="1"/>
  <c r="AH84" i="1" s="1"/>
  <c r="AE84" i="1"/>
  <c r="AF84" i="1" s="1"/>
  <c r="AD84" i="1"/>
  <c r="AG83" i="1"/>
  <c r="AH83" i="1" s="1"/>
  <c r="AE83" i="1"/>
  <c r="AF83" i="1" s="1"/>
  <c r="AD83" i="1"/>
  <c r="AG82" i="1"/>
  <c r="AH82" i="1" s="1"/>
  <c r="AE82" i="1"/>
  <c r="AF82" i="1" s="1"/>
  <c r="AD82" i="1"/>
  <c r="AG81" i="1"/>
  <c r="AH81" i="1" s="1"/>
  <c r="AE81" i="1"/>
  <c r="AF81" i="1" s="1"/>
  <c r="AD81" i="1"/>
  <c r="AG80" i="1"/>
  <c r="AH80" i="1" s="1"/>
  <c r="AE80" i="1"/>
  <c r="AF80" i="1" s="1"/>
  <c r="AD80" i="1"/>
  <c r="AC99" i="1"/>
  <c r="AC98" i="1"/>
  <c r="AB111" i="1"/>
  <c r="Z111" i="1"/>
  <c r="Y111" i="1"/>
  <c r="U111" i="1"/>
  <c r="T111" i="1"/>
  <c r="W111" i="1"/>
  <c r="V111" i="1"/>
  <c r="S111" i="1"/>
  <c r="R111" i="1"/>
  <c r="Q111" i="1"/>
  <c r="P111" i="1"/>
  <c r="I111" i="1"/>
  <c r="L111" i="1"/>
  <c r="F111" i="1"/>
  <c r="H111" i="1"/>
  <c r="G111" i="1"/>
  <c r="K111" i="1"/>
  <c r="J111" i="1"/>
  <c r="E111" i="1"/>
  <c r="D111" i="1"/>
  <c r="C111" i="1"/>
  <c r="B111" i="1"/>
  <c r="AB110" i="1"/>
  <c r="M110" i="1"/>
  <c r="B110" i="1"/>
  <c r="AC91" i="1"/>
  <c r="AC90" i="1"/>
  <c r="AC89" i="1"/>
  <c r="AC86" i="1"/>
  <c r="AC87" i="1"/>
  <c r="AC88" i="1"/>
  <c r="AG111" i="1" l="1"/>
  <c r="AH111" i="1" s="1"/>
  <c r="AE111" i="1"/>
  <c r="AF111" i="1" s="1"/>
  <c r="AD111" i="1"/>
  <c r="AC111" i="1"/>
  <c r="AC110" i="1"/>
  <c r="AC85" i="1"/>
  <c r="AC84" i="1"/>
  <c r="AC83" i="1"/>
  <c r="AC82" i="1"/>
  <c r="AC81" i="1"/>
  <c r="AC80" i="1"/>
  <c r="AB93" i="1"/>
  <c r="Z93" i="1"/>
  <c r="Y93" i="1"/>
  <c r="U93" i="1"/>
  <c r="T93" i="1"/>
  <c r="W93" i="1"/>
  <c r="V93" i="1"/>
  <c r="S93" i="1"/>
  <c r="R93" i="1"/>
  <c r="Q93" i="1"/>
  <c r="P93" i="1"/>
  <c r="N93" i="1"/>
  <c r="I93" i="1"/>
  <c r="L93" i="1"/>
  <c r="F93" i="1"/>
  <c r="H93" i="1"/>
  <c r="G93" i="1"/>
  <c r="K93" i="1"/>
  <c r="J93" i="1"/>
  <c r="E93" i="1"/>
  <c r="D93" i="1"/>
  <c r="C93" i="1"/>
  <c r="B93" i="1"/>
  <c r="AB92" i="1"/>
  <c r="M92" i="1"/>
  <c r="B92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B75" i="1"/>
  <c r="Z75" i="1"/>
  <c r="Y75" i="1"/>
  <c r="U75" i="1"/>
  <c r="T75" i="1"/>
  <c r="W75" i="1"/>
  <c r="V75" i="1"/>
  <c r="S75" i="1"/>
  <c r="R75" i="1"/>
  <c r="Q75" i="1"/>
  <c r="P75" i="1"/>
  <c r="N75" i="1"/>
  <c r="I75" i="1"/>
  <c r="L75" i="1"/>
  <c r="F75" i="1"/>
  <c r="H75" i="1"/>
  <c r="G75" i="1"/>
  <c r="K75" i="1"/>
  <c r="J75" i="1"/>
  <c r="E75" i="1"/>
  <c r="D75" i="1"/>
  <c r="B75" i="1"/>
  <c r="AB74" i="1"/>
  <c r="M74" i="1"/>
  <c r="B74" i="1"/>
  <c r="C75" i="1"/>
  <c r="AC55" i="1"/>
  <c r="AC54" i="1"/>
  <c r="C54" i="1"/>
  <c r="AI54" i="1" s="1"/>
  <c r="AI57" i="1" s="1"/>
  <c r="AC53" i="1"/>
  <c r="AC52" i="1"/>
  <c r="AC51" i="1"/>
  <c r="AC50" i="1"/>
  <c r="AC49" i="1"/>
  <c r="AC48" i="1"/>
  <c r="AC47" i="1"/>
  <c r="AC46" i="1"/>
  <c r="AC45" i="1"/>
  <c r="AC44" i="1"/>
  <c r="AB57" i="1"/>
  <c r="Z57" i="1"/>
  <c r="Y57" i="1"/>
  <c r="U57" i="1"/>
  <c r="T57" i="1"/>
  <c r="W57" i="1"/>
  <c r="V57" i="1"/>
  <c r="S57" i="1"/>
  <c r="R57" i="1"/>
  <c r="Q57" i="1"/>
  <c r="P57" i="1"/>
  <c r="N57" i="1"/>
  <c r="H57" i="1"/>
  <c r="G57" i="1"/>
  <c r="K57" i="1"/>
  <c r="J57" i="1"/>
  <c r="E57" i="1"/>
  <c r="D57" i="1"/>
  <c r="B57" i="1"/>
  <c r="AB56" i="1"/>
  <c r="M56" i="1"/>
  <c r="B56" i="1"/>
  <c r="I57" i="1"/>
  <c r="L57" i="1"/>
  <c r="F57" i="1"/>
  <c r="AC27" i="1"/>
  <c r="AC28" i="1"/>
  <c r="AC29" i="1"/>
  <c r="AC30" i="1"/>
  <c r="AC31" i="1"/>
  <c r="AC32" i="1"/>
  <c r="AC33" i="1"/>
  <c r="AC34" i="1"/>
  <c r="AC35" i="1"/>
  <c r="AC36" i="1"/>
  <c r="AC37" i="1"/>
  <c r="F27" i="1"/>
  <c r="L27" i="1"/>
  <c r="I27" i="1"/>
  <c r="F28" i="1"/>
  <c r="L28" i="1"/>
  <c r="I28" i="1"/>
  <c r="F29" i="1"/>
  <c r="L29" i="1"/>
  <c r="I29" i="1"/>
  <c r="F30" i="1"/>
  <c r="L30" i="1"/>
  <c r="I30" i="1"/>
  <c r="F31" i="1"/>
  <c r="L31" i="1"/>
  <c r="I31" i="1"/>
  <c r="F32" i="1"/>
  <c r="L32" i="1"/>
  <c r="I32" i="1"/>
  <c r="F33" i="1"/>
  <c r="L33" i="1"/>
  <c r="I33" i="1"/>
  <c r="F34" i="1"/>
  <c r="L34" i="1"/>
  <c r="I34" i="1"/>
  <c r="F35" i="1"/>
  <c r="L35" i="1"/>
  <c r="I35" i="1"/>
  <c r="F36" i="1"/>
  <c r="L36" i="1"/>
  <c r="I36" i="1"/>
  <c r="F37" i="1"/>
  <c r="L37" i="1"/>
  <c r="I37" i="1"/>
  <c r="AC26" i="1"/>
  <c r="I26" i="1"/>
  <c r="L26" i="1"/>
  <c r="F26" i="1"/>
  <c r="AB39" i="1"/>
  <c r="Z39" i="1"/>
  <c r="Y39" i="1"/>
  <c r="U39" i="1"/>
  <c r="T39" i="1"/>
  <c r="W39" i="1"/>
  <c r="V39" i="1"/>
  <c r="Q39" i="1"/>
  <c r="P39" i="1"/>
  <c r="N39" i="1"/>
  <c r="H39" i="1"/>
  <c r="G39" i="1"/>
  <c r="K39" i="1"/>
  <c r="J39" i="1"/>
  <c r="E39" i="1"/>
  <c r="D39" i="1"/>
  <c r="C39" i="1"/>
  <c r="B39" i="1"/>
  <c r="AB38" i="1"/>
  <c r="M38" i="1"/>
  <c r="B38" i="1"/>
  <c r="S39" i="1"/>
  <c r="R39" i="1"/>
  <c r="S12" i="1"/>
  <c r="R12" i="1"/>
  <c r="S13" i="1"/>
  <c r="R13" i="1"/>
  <c r="F15" i="1"/>
  <c r="L15" i="1"/>
  <c r="I15" i="1"/>
  <c r="F16" i="1"/>
  <c r="L16" i="1"/>
  <c r="I16" i="1"/>
  <c r="F17" i="1"/>
  <c r="L17" i="1"/>
  <c r="I17" i="1"/>
  <c r="F18" i="1"/>
  <c r="L18" i="1"/>
  <c r="I18" i="1"/>
  <c r="F19" i="1"/>
  <c r="L19" i="1"/>
  <c r="I19" i="1"/>
  <c r="AC13" i="1"/>
  <c r="AC14" i="1"/>
  <c r="AC12" i="1"/>
  <c r="I12" i="1"/>
  <c r="L12" i="1"/>
  <c r="F12" i="1"/>
  <c r="I13" i="1"/>
  <c r="L13" i="1"/>
  <c r="F13" i="1"/>
  <c r="I14" i="1"/>
  <c r="L14" i="1"/>
  <c r="F14" i="1"/>
  <c r="Z21" i="1"/>
  <c r="Y21" i="1"/>
  <c r="U21" i="1"/>
  <c r="T21" i="1"/>
  <c r="W21" i="1"/>
  <c r="V21" i="1"/>
  <c r="Q21" i="1"/>
  <c r="P21" i="1"/>
  <c r="N21" i="1"/>
  <c r="AB21" i="1"/>
  <c r="AB20" i="1"/>
  <c r="M20" i="1"/>
  <c r="H21" i="1"/>
  <c r="K21" i="1"/>
  <c r="E21" i="1"/>
  <c r="G21" i="1"/>
  <c r="J21" i="1"/>
  <c r="D21" i="1"/>
  <c r="C21" i="1"/>
  <c r="B21" i="1"/>
  <c r="B20" i="1"/>
  <c r="AC9" i="1"/>
  <c r="AC10" i="1"/>
  <c r="AC11" i="1"/>
  <c r="AC15" i="1"/>
  <c r="AC16" i="1"/>
  <c r="AC17" i="1"/>
  <c r="AC18" i="1"/>
  <c r="AC19" i="1"/>
  <c r="AC8" i="1"/>
  <c r="C57" i="1" l="1"/>
  <c r="AG54" i="1"/>
  <c r="AH54" i="1" s="1"/>
  <c r="AE54" i="1"/>
  <c r="AF54" i="1" s="1"/>
  <c r="AD54" i="1"/>
  <c r="AE75" i="1"/>
  <c r="AF75" i="1" s="1"/>
  <c r="AD75" i="1"/>
  <c r="AG75" i="1"/>
  <c r="AH75" i="1" s="1"/>
  <c r="AG21" i="1"/>
  <c r="AH21" i="1" s="1"/>
  <c r="AE21" i="1"/>
  <c r="AF21" i="1" s="1"/>
  <c r="AD21" i="1"/>
  <c r="AE39" i="1"/>
  <c r="AF39" i="1" s="1"/>
  <c r="AG39" i="1"/>
  <c r="AH39" i="1" s="1"/>
  <c r="AD39" i="1"/>
  <c r="AD93" i="1"/>
  <c r="AG93" i="1"/>
  <c r="AH93" i="1" s="1"/>
  <c r="AE93" i="1"/>
  <c r="AF93" i="1" s="1"/>
  <c r="AC74" i="1"/>
  <c r="S21" i="1"/>
  <c r="AC56" i="1"/>
  <c r="R21" i="1"/>
  <c r="AC38" i="1"/>
  <c r="F39" i="1"/>
  <c r="L39" i="1"/>
  <c r="AC57" i="1"/>
  <c r="I39" i="1"/>
  <c r="AC20" i="1"/>
  <c r="AC21" i="1"/>
  <c r="AC75" i="1"/>
  <c r="AC39" i="1"/>
  <c r="AC93" i="1"/>
  <c r="AC92" i="1"/>
  <c r="F21" i="1"/>
  <c r="I21" i="1"/>
  <c r="L21" i="1"/>
  <c r="AE57" i="1" l="1"/>
  <c r="AF57" i="1" s="1"/>
  <c r="AG57" i="1"/>
  <c r="AH57" i="1" s="1"/>
  <c r="AD57" i="1"/>
</calcChain>
</file>

<file path=xl/sharedStrings.xml><?xml version="1.0" encoding="utf-8"?>
<sst xmlns="http://schemas.openxmlformats.org/spreadsheetml/2006/main" count="647" uniqueCount="90">
  <si>
    <t>ELS VALENTINS</t>
  </si>
  <si>
    <t>cabal disseny</t>
  </si>
  <si>
    <t>MES</t>
  </si>
  <si>
    <t>DBO</t>
  </si>
  <si>
    <t>CARREGA</t>
  </si>
  <si>
    <t>Data</t>
  </si>
  <si>
    <t>Cabal</t>
  </si>
  <si>
    <t>MES Infl.</t>
  </si>
  <si>
    <t>MES Efl.</t>
  </si>
  <si>
    <t>DBO Infl.</t>
  </si>
  <si>
    <t>DBO Efl.</t>
  </si>
  <si>
    <t>DQO Infl.</t>
  </si>
  <si>
    <t>DQO Efl.</t>
  </si>
  <si>
    <t>DQO</t>
  </si>
  <si>
    <t>Fangs</t>
  </si>
  <si>
    <t>Sequetat</t>
  </si>
  <si>
    <t>pH Infl.</t>
  </si>
  <si>
    <t>pH Efl.</t>
  </si>
  <si>
    <t>Cond Infl.</t>
  </si>
  <si>
    <t>Cond.Efl.</t>
  </si>
  <si>
    <t>NH4+Infl</t>
  </si>
  <si>
    <t>NH4Efll</t>
  </si>
  <si>
    <t>NtInf</t>
  </si>
  <si>
    <t>NtEfl</t>
  </si>
  <si>
    <t>PInfll</t>
  </si>
  <si>
    <t>PEfll</t>
  </si>
  <si>
    <t>Energia EDAR</t>
  </si>
  <si>
    <t>Energia</t>
  </si>
  <si>
    <t>Saturació</t>
  </si>
  <si>
    <t xml:space="preserve">Saturacio </t>
  </si>
  <si>
    <t>Saturacio</t>
  </si>
  <si>
    <t>2017</t>
  </si>
  <si>
    <t>(m3/mes)</t>
  </si>
  <si>
    <t>(m3/dia)</t>
  </si>
  <si>
    <t>(mg/l)</t>
  </si>
  <si>
    <t>%</t>
  </si>
  <si>
    <t>Tn/mes</t>
  </si>
  <si>
    <t>(%)</t>
  </si>
  <si>
    <t>(Kwh)</t>
  </si>
  <si>
    <t>(Kwh/m3)</t>
  </si>
  <si>
    <t>MES Kg/dia</t>
  </si>
  <si>
    <t>MES %</t>
  </si>
  <si>
    <t>DBO5 Kg/dia</t>
  </si>
  <si>
    <t>DBO5 %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</si>
  <si>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</si>
  <si>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</si>
  <si>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</si>
  <si>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</si>
  <si>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</si>
  <si>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</si>
  <si>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</si>
  <si>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</si>
  <si>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</si>
  <si>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</si>
  <si>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</si>
  <si>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</si>
  <si>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TOTAL17</t>
  </si>
  <si>
    <t>MITJA17</t>
  </si>
  <si>
    <t>2018</t>
  </si>
  <si>
    <t>TOTAL18</t>
  </si>
  <si>
    <t>MITJA18</t>
  </si>
  <si>
    <t>2019</t>
  </si>
  <si>
    <t>-</t>
  </si>
  <si>
    <t>TOTAL19</t>
  </si>
  <si>
    <t>MITJA19</t>
  </si>
  <si>
    <t>2020</t>
  </si>
  <si>
    <t>TOTAL20</t>
  </si>
  <si>
    <t>MITJA20</t>
  </si>
  <si>
    <t>Nt</t>
  </si>
  <si>
    <t>Pt</t>
  </si>
  <si>
    <t>2021</t>
  </si>
  <si>
    <t>39.2</t>
  </si>
  <si>
    <t>TOTAL 21</t>
  </si>
  <si>
    <t>MITJA  21</t>
  </si>
  <si>
    <t>NH4 Infl</t>
  </si>
  <si>
    <t>NH4 Efll</t>
  </si>
  <si>
    <t>2022</t>
  </si>
  <si>
    <t>TOTAL 22</t>
  </si>
  <si>
    <t>MITJA  22</t>
  </si>
  <si>
    <t>AUR</t>
  </si>
  <si>
    <t>2023</t>
  </si>
  <si>
    <t>TOTAL 23</t>
  </si>
  <si>
    <t>MITJA  23</t>
  </si>
  <si>
    <t>hab equiv.</t>
  </si>
  <si>
    <t>habitants</t>
  </si>
  <si>
    <t>H-E Disseny: 572</t>
  </si>
  <si>
    <t>Pob. Sanejada: 259</t>
  </si>
  <si>
    <t>2024</t>
  </si>
  <si>
    <t>TOTAL 24</t>
  </si>
  <si>
    <t>MITJA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</si>
</sst>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P_t_s_-;\-* #,##0.00\ _P_t_s_-;_-* &quot;-&quot;??\ _P_t_s_-;_-@_-"/>
    <numFmt numFmtId="165" formatCode="#,##0.0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7" fillId="0" borderId="0" xfId="0" applyFont="1"/>
    <xf numFmtId="49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9" fontId="7" fillId="0" borderId="3" xfId="2" applyFont="1" applyBorder="1" applyAlignment="1">
      <alignment horizontal="center"/>
    </xf>
    <xf numFmtId="3" fontId="7" fillId="0" borderId="3" xfId="1" applyNumberFormat="1" applyFont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9" fontId="7" fillId="0" borderId="6" xfId="2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9" fontId="7" fillId="0" borderId="7" xfId="2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3" fontId="7" fillId="0" borderId="3" xfId="1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left"/>
    </xf>
    <xf numFmtId="3" fontId="9" fillId="5" borderId="3" xfId="0" applyNumberFormat="1" applyFont="1" applyFill="1" applyBorder="1" applyAlignment="1">
      <alignment horizontal="right"/>
    </xf>
    <xf numFmtId="3" fontId="9" fillId="5" borderId="3" xfId="0" applyNumberFormat="1" applyFont="1" applyFill="1" applyBorder="1" applyAlignment="1">
      <alignment horizontal="left"/>
    </xf>
    <xf numFmtId="3" fontId="9" fillId="5" borderId="9" xfId="0" applyNumberFormat="1" applyFont="1" applyFill="1" applyBorder="1" applyAlignment="1">
      <alignment horizontal="right"/>
    </xf>
    <xf numFmtId="0" fontId="0" fillId="0" borderId="3" xfId="0" applyBorder="1"/>
    <xf numFmtId="0" fontId="1" fillId="6" borderId="3" xfId="0" applyFont="1" applyFill="1" applyBorder="1"/>
    <xf numFmtId="0" fontId="10" fillId="6" borderId="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right"/>
    </xf>
    <xf numFmtId="3" fontId="10" fillId="6" borderId="3" xfId="0" applyNumberFormat="1" applyFont="1" applyFill="1" applyBorder="1" applyAlignment="1">
      <alignment horizontal="left"/>
    </xf>
    <xf numFmtId="0" fontId="10" fillId="6" borderId="9" xfId="0" applyFont="1" applyFill="1" applyBorder="1" applyAlignment="1">
      <alignment horizontal="right"/>
    </xf>
    <xf numFmtId="1" fontId="7" fillId="0" borderId="9" xfId="0" applyNumberFormat="1" applyFont="1" applyBorder="1" applyAlignment="1">
      <alignment horizontal="center"/>
    </xf>
    <xf numFmtId="3" fontId="5" fillId="10" borderId="1" xfId="0" applyNumberFormat="1" applyFont="1" applyFill="1" applyBorder="1" applyAlignment="1">
      <alignment horizontal="center"/>
    </xf>
    <xf numFmtId="3" fontId="5" fillId="10" borderId="2" xfId="0" applyNumberFormat="1" applyFont="1" applyFill="1" applyBorder="1" applyAlignment="1">
      <alignment horizontal="center"/>
    </xf>
    <xf numFmtId="2" fontId="5" fillId="9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2" fontId="5" fillId="11" borderId="1" xfId="0" applyNumberFormat="1" applyFont="1" applyFill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3" fontId="5" fillId="7" borderId="14" xfId="0" applyNumberFormat="1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/>
    </xf>
    <xf numFmtId="2" fontId="5" fillId="2" borderId="19" xfId="0" applyNumberFormat="1" applyFont="1" applyFill="1" applyBorder="1" applyAlignment="1">
      <alignment horizontal="center"/>
    </xf>
    <xf numFmtId="9" fontId="7" fillId="0" borderId="20" xfId="2" applyFont="1" applyFill="1" applyBorder="1" applyAlignment="1">
      <alignment horizontal="center"/>
    </xf>
    <xf numFmtId="2" fontId="7" fillId="0" borderId="21" xfId="2" applyNumberFormat="1" applyFont="1" applyFill="1" applyBorder="1" applyAlignment="1">
      <alignment horizontal="center"/>
    </xf>
    <xf numFmtId="9" fontId="7" fillId="0" borderId="22" xfId="2" applyFont="1" applyFill="1" applyBorder="1" applyAlignment="1">
      <alignment horizontal="center"/>
    </xf>
    <xf numFmtId="2" fontId="7" fillId="0" borderId="23" xfId="2" applyNumberFormat="1" applyFont="1" applyFill="1" applyBorder="1" applyAlignment="1">
      <alignment horizontal="center"/>
    </xf>
    <xf numFmtId="3" fontId="5" fillId="8" borderId="24" xfId="0" applyNumberFormat="1" applyFont="1" applyFill="1" applyBorder="1" applyAlignment="1">
      <alignment horizontal="center"/>
    </xf>
    <xf numFmtId="3" fontId="5" fillId="8" borderId="25" xfId="0" applyNumberFormat="1" applyFont="1" applyFill="1" applyBorder="1" applyAlignment="1">
      <alignment horizontal="center"/>
    </xf>
    <xf numFmtId="3" fontId="5" fillId="8" borderId="26" xfId="0" applyNumberFormat="1" applyFont="1" applyFill="1" applyBorder="1" applyAlignment="1">
      <alignment horizontal="center"/>
    </xf>
    <xf numFmtId="3" fontId="5" fillId="8" borderId="27" xfId="0" applyNumberFormat="1" applyFont="1" applyFill="1" applyBorder="1" applyAlignment="1">
      <alignment horizontal="center"/>
    </xf>
    <xf numFmtId="9" fontId="7" fillId="0" borderId="28" xfId="2" applyFont="1" applyFill="1" applyBorder="1" applyAlignment="1">
      <alignment horizontal="center"/>
    </xf>
    <xf numFmtId="2" fontId="7" fillId="0" borderId="29" xfId="2" applyNumberFormat="1" applyFont="1" applyFill="1" applyBorder="1" applyAlignment="1">
      <alignment horizontal="center"/>
    </xf>
    <xf numFmtId="9" fontId="7" fillId="0" borderId="30" xfId="2" applyFont="1" applyFill="1" applyBorder="1" applyAlignment="1">
      <alignment horizontal="center"/>
    </xf>
    <xf numFmtId="2" fontId="7" fillId="0" borderId="31" xfId="2" applyNumberFormat="1" applyFont="1" applyFill="1" applyBorder="1" applyAlignment="1">
      <alignment horizontal="center"/>
    </xf>
    <xf numFmtId="1" fontId="7" fillId="0" borderId="20" xfId="0" applyNumberFormat="1" applyFont="1" applyBorder="1"/>
    <xf numFmtId="3" fontId="5" fillId="8" borderId="32" xfId="0" applyNumberFormat="1" applyFont="1" applyFill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41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8"/>
  <sheetViews>
    <sheetView showGridLines="0" tabSelected="1" topLeftCell="A117" zoomScale="90" zoomScaleNormal="90" zoomScaleSheetLayoutView="87" workbookViewId="0">
      <pane xSplit="1" topLeftCell="B1" activePane="topRight" state="frozen"/>
      <selection pane="topRight" activeCell="O140" sqref="O140"/>
    </sheetView>
  </sheetViews>
  <sheetFormatPr baseColWidth="10" defaultColWidth="15.7265625" defaultRowHeight="15.5" x14ac:dyDescent="0.35"/>
  <cols>
    <col min="1" max="1" width="14.453125" style="4" customWidth="1"/>
    <col min="2" max="2" width="15.81640625" style="2" customWidth="1"/>
    <col min="3" max="3" width="13.1796875" style="2" customWidth="1"/>
    <col min="4" max="4" width="15.54296875" style="2" customWidth="1"/>
    <col min="5" max="5" width="15.7265625" style="2" customWidth="1"/>
    <col min="6" max="6" width="12.54296875" style="3" customWidth="1"/>
    <col min="7" max="8" width="15.7265625" style="2" customWidth="1"/>
    <col min="9" max="9" width="11.7265625" style="3" customWidth="1"/>
    <col min="10" max="11" width="15.7265625" style="2" customWidth="1"/>
    <col min="12" max="15" width="11.7265625" style="3" customWidth="1"/>
    <col min="16" max="16" width="15.7265625" style="3" customWidth="1"/>
    <col min="17" max="18" width="15.7265625" style="2" customWidth="1"/>
    <col min="19" max="19" width="17.54296875" style="1" customWidth="1"/>
    <col min="20" max="20" width="15.7265625" style="1" customWidth="1"/>
    <col min="21" max="21" width="11.7265625" style="1" customWidth="1"/>
    <col min="22" max="24" width="15.7265625" style="1" customWidth="1"/>
    <col min="25" max="25" width="12.1796875" style="1" customWidth="1"/>
    <col min="26" max="27" width="13.26953125" style="1" customWidth="1"/>
    <col min="28" max="28" width="15.7265625" style="3" bestFit="1" customWidth="1"/>
    <col min="29" max="29" width="15.7265625" style="2" customWidth="1"/>
    <col min="30" max="35" width="15.7265625" style="11"/>
    <col min="36" max="16384" width="15.7265625" style="1"/>
  </cols>
  <sheetData>
    <row r="1" spans="1:35" ht="25" x14ac:dyDescent="0.5">
      <c r="A1" s="1"/>
      <c r="B1" s="1"/>
      <c r="C1" s="5" t="s">
        <v>0</v>
      </c>
      <c r="E1" s="100" t="s">
        <v>85</v>
      </c>
      <c r="G1" s="99" t="s">
        <v>86</v>
      </c>
      <c r="K1" s="6"/>
    </row>
    <row r="2" spans="1:35" x14ac:dyDescent="0.35">
      <c r="A2" s="1"/>
      <c r="B2" s="53" t="s">
        <v>1</v>
      </c>
      <c r="C2" s="53">
        <v>35</v>
      </c>
      <c r="D2" s="54" t="s">
        <v>2</v>
      </c>
      <c r="E2" s="55">
        <v>460</v>
      </c>
      <c r="F2" s="56" t="s">
        <v>3</v>
      </c>
      <c r="G2" s="57">
        <v>480</v>
      </c>
      <c r="K2" s="7"/>
    </row>
    <row r="3" spans="1:35" x14ac:dyDescent="0.35">
      <c r="A3" s="1"/>
      <c r="B3" s="58"/>
      <c r="C3" s="59" t="s">
        <v>4</v>
      </c>
      <c r="D3" s="60" t="s">
        <v>2</v>
      </c>
      <c r="E3" s="61">
        <v>15.05</v>
      </c>
      <c r="F3" s="62" t="s">
        <v>3</v>
      </c>
      <c r="G3" s="63">
        <v>16.8</v>
      </c>
      <c r="K3" s="7"/>
    </row>
    <row r="5" spans="1:35" ht="16" thickBot="1" x14ac:dyDescent="0.4"/>
    <row r="6" spans="1:35" s="11" customFormat="1" ht="14.5" thickTop="1" x14ac:dyDescent="0.3">
      <c r="A6" s="8" t="s">
        <v>5</v>
      </c>
      <c r="B6" s="9" t="s">
        <v>6</v>
      </c>
      <c r="C6" s="9" t="s">
        <v>6</v>
      </c>
      <c r="D6" s="9" t="s">
        <v>7</v>
      </c>
      <c r="E6" s="9" t="s">
        <v>8</v>
      </c>
      <c r="F6" s="10" t="s">
        <v>2</v>
      </c>
      <c r="G6" s="9" t="s">
        <v>9</v>
      </c>
      <c r="H6" s="9" t="s">
        <v>10</v>
      </c>
      <c r="I6" s="10" t="s">
        <v>3</v>
      </c>
      <c r="J6" s="9" t="s">
        <v>11</v>
      </c>
      <c r="K6" s="9" t="s">
        <v>12</v>
      </c>
      <c r="L6" s="10" t="s">
        <v>13</v>
      </c>
      <c r="M6" s="9" t="s">
        <v>14</v>
      </c>
      <c r="N6" s="26" t="s">
        <v>15</v>
      </c>
      <c r="O6" s="73" t="s">
        <v>79</v>
      </c>
      <c r="P6" s="9" t="s">
        <v>16</v>
      </c>
      <c r="Q6" s="9" t="s">
        <v>17</v>
      </c>
      <c r="R6" s="9" t="s">
        <v>18</v>
      </c>
      <c r="S6" s="9" t="s">
        <v>19</v>
      </c>
      <c r="T6" s="9" t="s">
        <v>20</v>
      </c>
      <c r="U6" s="9" t="s">
        <v>21</v>
      </c>
      <c r="V6" s="9" t="s">
        <v>22</v>
      </c>
      <c r="W6" s="9" t="s">
        <v>23</v>
      </c>
      <c r="X6" s="9"/>
      <c r="Y6" s="9" t="s">
        <v>24</v>
      </c>
      <c r="Z6" s="9" t="s">
        <v>25</v>
      </c>
      <c r="AA6" s="9"/>
      <c r="AB6" s="26" t="s">
        <v>26</v>
      </c>
      <c r="AC6" s="26" t="s">
        <v>27</v>
      </c>
      <c r="AD6" s="76" t="s">
        <v>28</v>
      </c>
      <c r="AE6" s="77" t="s">
        <v>29</v>
      </c>
      <c r="AF6" s="78" t="s">
        <v>30</v>
      </c>
      <c r="AG6" s="79" t="s">
        <v>28</v>
      </c>
      <c r="AH6" s="78" t="s">
        <v>28</v>
      </c>
      <c r="AI6" s="76" t="s">
        <v>83</v>
      </c>
    </row>
    <row r="7" spans="1:35" s="11" customFormat="1" ht="14.5" thickBot="1" x14ac:dyDescent="0.35">
      <c r="A7" s="12" t="s">
        <v>31</v>
      </c>
      <c r="B7" s="13" t="s">
        <v>32</v>
      </c>
      <c r="C7" s="14" t="s">
        <v>33</v>
      </c>
      <c r="D7" s="13" t="s">
        <v>34</v>
      </c>
      <c r="E7" s="13" t="s">
        <v>34</v>
      </c>
      <c r="F7" s="15" t="s">
        <v>35</v>
      </c>
      <c r="G7" s="13" t="s">
        <v>34</v>
      </c>
      <c r="H7" s="13" t="s">
        <v>34</v>
      </c>
      <c r="I7" s="15" t="s">
        <v>35</v>
      </c>
      <c r="J7" s="13" t="s">
        <v>34</v>
      </c>
      <c r="K7" s="13" t="s">
        <v>34</v>
      </c>
      <c r="L7" s="15" t="s">
        <v>35</v>
      </c>
      <c r="M7" s="13" t="s">
        <v>36</v>
      </c>
      <c r="N7" s="27" t="s">
        <v>37</v>
      </c>
      <c r="O7" s="27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 t="s">
        <v>38</v>
      </c>
      <c r="AC7" s="14" t="s">
        <v>39</v>
      </c>
      <c r="AD7" s="80" t="s">
        <v>6</v>
      </c>
      <c r="AE7" s="81" t="s">
        <v>40</v>
      </c>
      <c r="AF7" s="82" t="s">
        <v>41</v>
      </c>
      <c r="AG7" s="83" t="s">
        <v>42</v>
      </c>
      <c r="AH7" s="82" t="s">
        <v>43</v>
      </c>
      <c r="AI7" s="80" t="s">
        <v>84</v>
      </c>
    </row>
    <row r="8" spans="1:35" s="11" customFormat="1" ht="14.5" thickTop="1" x14ac:dyDescent="0.3">
      <c r="A8" s="16" t="s">
        <v>44</v>
      </c>
      <c r="B8" s="17">
        <v>1067</v>
      </c>
      <c r="C8" s="17">
        <v>34</v>
      </c>
      <c r="D8" s="17"/>
      <c r="E8" s="17"/>
      <c r="F8" s="17"/>
      <c r="G8" s="17"/>
      <c r="H8" s="17"/>
      <c r="I8" s="17"/>
      <c r="J8" s="17"/>
      <c r="K8" s="17"/>
      <c r="L8" s="17"/>
      <c r="M8" s="19"/>
      <c r="N8" s="19"/>
      <c r="O8" s="19"/>
      <c r="P8" s="19"/>
      <c r="Q8" s="19"/>
      <c r="R8" s="19"/>
      <c r="S8" s="19"/>
      <c r="T8" s="19"/>
      <c r="U8" s="20"/>
      <c r="V8" s="20"/>
      <c r="W8" s="20"/>
      <c r="X8" s="20"/>
      <c r="Y8" s="19"/>
      <c r="Z8" s="19"/>
      <c r="AA8" s="19"/>
      <c r="AB8" s="29"/>
      <c r="AC8" s="18">
        <f>AB8/B8</f>
        <v>0</v>
      </c>
      <c r="AD8" s="84">
        <f>C8/$C$2</f>
        <v>0.97142857142857142</v>
      </c>
      <c r="AE8" s="85">
        <f>(C8*D8)/1000</f>
        <v>0</v>
      </c>
      <c r="AF8" s="86">
        <f>(AE8)/$E$3</f>
        <v>0</v>
      </c>
      <c r="AG8" s="87">
        <f>(C8*G8)/1000</f>
        <v>0</v>
      </c>
      <c r="AH8" s="86">
        <f>(AG8)/$G$3</f>
        <v>0</v>
      </c>
      <c r="AI8" s="96">
        <f>(0.8*C8*G8)/60</f>
        <v>0</v>
      </c>
    </row>
    <row r="9" spans="1:35" s="11" customFormat="1" ht="14" x14ac:dyDescent="0.3">
      <c r="A9" s="16" t="s">
        <v>45</v>
      </c>
      <c r="B9" s="17">
        <v>545</v>
      </c>
      <c r="C9" s="17">
        <v>19</v>
      </c>
      <c r="D9" s="17"/>
      <c r="E9" s="17"/>
      <c r="F9" s="28"/>
      <c r="G9" s="17"/>
      <c r="H9" s="17"/>
      <c r="I9" s="28"/>
      <c r="J9" s="17"/>
      <c r="K9" s="17"/>
      <c r="L9" s="28"/>
      <c r="M9" s="19"/>
      <c r="N9" s="19"/>
      <c r="O9" s="19"/>
      <c r="P9" s="19"/>
      <c r="Q9" s="19"/>
      <c r="R9" s="19"/>
      <c r="S9" s="19"/>
      <c r="T9" s="19"/>
      <c r="U9" s="20"/>
      <c r="V9" s="17"/>
      <c r="W9" s="20"/>
      <c r="X9" s="20"/>
      <c r="Y9" s="19"/>
      <c r="Z9" s="19"/>
      <c r="AA9" s="19"/>
      <c r="AB9" s="17"/>
      <c r="AC9" s="18">
        <f>AB9/B9</f>
        <v>0</v>
      </c>
      <c r="AD9" s="84">
        <f t="shared" ref="AD9:AD19" si="0">C9/$C$2</f>
        <v>0.54285714285714282</v>
      </c>
      <c r="AE9" s="85">
        <f t="shared" ref="AE9:AE19" si="1">(C9*D9)/1000</f>
        <v>0</v>
      </c>
      <c r="AF9" s="86">
        <f t="shared" ref="AF9:AF21" si="2">(AE9)/$E$3</f>
        <v>0</v>
      </c>
      <c r="AG9" s="87">
        <f t="shared" ref="AG9:AG19" si="3">(C9*G9)/1000</f>
        <v>0</v>
      </c>
      <c r="AH9" s="86">
        <f t="shared" ref="AH9:AH21" si="4">(AG9)/$G$3</f>
        <v>0</v>
      </c>
      <c r="AI9" s="96">
        <f t="shared" ref="AI9:AI19" si="5">(0.8*C9*G9)/60</f>
        <v>0</v>
      </c>
    </row>
    <row r="10" spans="1:35" s="11" customFormat="1" ht="14" x14ac:dyDescent="0.3">
      <c r="A10" s="16" t="s">
        <v>46</v>
      </c>
      <c r="B10" s="17">
        <v>620</v>
      </c>
      <c r="C10" s="17">
        <v>20</v>
      </c>
      <c r="D10" s="17"/>
      <c r="E10" s="17"/>
      <c r="F10" s="28"/>
      <c r="G10" s="17"/>
      <c r="H10" s="17"/>
      <c r="I10" s="28"/>
      <c r="J10" s="17"/>
      <c r="K10" s="17"/>
      <c r="L10" s="28"/>
      <c r="M10" s="19"/>
      <c r="N10" s="19"/>
      <c r="O10" s="19"/>
      <c r="P10" s="19"/>
      <c r="Q10" s="19"/>
      <c r="R10" s="19"/>
      <c r="S10" s="19"/>
      <c r="T10" s="19"/>
      <c r="U10" s="17"/>
      <c r="V10" s="17"/>
      <c r="W10" s="17"/>
      <c r="X10" s="17"/>
      <c r="Y10" s="19"/>
      <c r="Z10" s="19"/>
      <c r="AA10" s="19"/>
      <c r="AB10" s="17"/>
      <c r="AC10" s="18">
        <f>AB10/B10</f>
        <v>0</v>
      </c>
      <c r="AD10" s="84">
        <f t="shared" si="0"/>
        <v>0.5714285714285714</v>
      </c>
      <c r="AE10" s="85">
        <f t="shared" si="1"/>
        <v>0</v>
      </c>
      <c r="AF10" s="86">
        <f t="shared" si="2"/>
        <v>0</v>
      </c>
      <c r="AG10" s="87">
        <f t="shared" si="3"/>
        <v>0</v>
      </c>
      <c r="AH10" s="86">
        <f t="shared" si="4"/>
        <v>0</v>
      </c>
      <c r="AI10" s="96">
        <f t="shared" si="5"/>
        <v>0</v>
      </c>
    </row>
    <row r="11" spans="1:35" s="11" customFormat="1" ht="14.5" thickBot="1" x14ac:dyDescent="0.35">
      <c r="A11" s="31" t="s">
        <v>47</v>
      </c>
      <c r="B11" s="32">
        <v>566</v>
      </c>
      <c r="C11" s="32">
        <v>19</v>
      </c>
      <c r="D11" s="32"/>
      <c r="E11" s="32"/>
      <c r="F11" s="33"/>
      <c r="G11" s="32"/>
      <c r="H11" s="32"/>
      <c r="I11" s="33"/>
      <c r="J11" s="32"/>
      <c r="K11" s="32"/>
      <c r="L11" s="33"/>
      <c r="M11" s="34"/>
      <c r="N11" s="34"/>
      <c r="O11" s="34"/>
      <c r="P11" s="34"/>
      <c r="Q11" s="34"/>
      <c r="R11" s="34"/>
      <c r="S11" s="34"/>
      <c r="T11" s="34"/>
      <c r="U11" s="35"/>
      <c r="V11" s="32"/>
      <c r="W11" s="35"/>
      <c r="X11" s="35"/>
      <c r="Y11" s="34"/>
      <c r="Z11" s="34"/>
      <c r="AA11" s="34"/>
      <c r="AB11" s="36"/>
      <c r="AC11" s="37">
        <f>AB11/B11</f>
        <v>0</v>
      </c>
      <c r="AD11" s="84">
        <f t="shared" si="0"/>
        <v>0.54285714285714282</v>
      </c>
      <c r="AE11" s="85">
        <f t="shared" si="1"/>
        <v>0</v>
      </c>
      <c r="AF11" s="86">
        <f t="shared" si="2"/>
        <v>0</v>
      </c>
      <c r="AG11" s="87">
        <f t="shared" si="3"/>
        <v>0</v>
      </c>
      <c r="AH11" s="86">
        <f t="shared" si="4"/>
        <v>0</v>
      </c>
      <c r="AI11" s="96">
        <f t="shared" si="5"/>
        <v>0</v>
      </c>
    </row>
    <row r="12" spans="1:35" s="11" customFormat="1" ht="14" x14ac:dyDescent="0.3">
      <c r="A12" s="38" t="s">
        <v>48</v>
      </c>
      <c r="B12" s="39">
        <v>524</v>
      </c>
      <c r="C12" s="39">
        <v>17</v>
      </c>
      <c r="D12" s="39">
        <v>133</v>
      </c>
      <c r="E12" s="39">
        <v>5</v>
      </c>
      <c r="F12" s="40">
        <f t="shared" ref="F12:F19" si="6">+(D12-E12)/D12</f>
        <v>0.96240601503759393</v>
      </c>
      <c r="G12" s="39">
        <v>300</v>
      </c>
      <c r="H12" s="39">
        <v>10</v>
      </c>
      <c r="I12" s="40">
        <f t="shared" ref="I12:I19" si="7">+(G12-H12)/G12</f>
        <v>0.96666666666666667</v>
      </c>
      <c r="J12" s="39">
        <v>596</v>
      </c>
      <c r="K12" s="39">
        <v>23</v>
      </c>
      <c r="L12" s="40">
        <f t="shared" ref="L12:L19" si="8">+(J12-K12)/J12</f>
        <v>0.96140939597315433</v>
      </c>
      <c r="M12" s="41"/>
      <c r="N12" s="41"/>
      <c r="O12" s="41"/>
      <c r="P12" s="41">
        <v>7.5</v>
      </c>
      <c r="Q12" s="41">
        <v>7.3</v>
      </c>
      <c r="R12" s="39">
        <f>2.14*1000</f>
        <v>2140</v>
      </c>
      <c r="S12" s="39">
        <f>1.325*1000</f>
        <v>1325</v>
      </c>
      <c r="T12" s="41">
        <v>99.8</v>
      </c>
      <c r="U12" s="41">
        <v>1.1000000000000001</v>
      </c>
      <c r="V12" s="42">
        <v>141</v>
      </c>
      <c r="W12" s="42">
        <v>5.6</v>
      </c>
      <c r="X12" s="42"/>
      <c r="Y12" s="41">
        <v>11.4</v>
      </c>
      <c r="Z12" s="41">
        <v>7.2</v>
      </c>
      <c r="AA12" s="41"/>
      <c r="AB12" s="39">
        <v>174</v>
      </c>
      <c r="AC12" s="43">
        <f>+AB12/B12</f>
        <v>0.33206106870229007</v>
      </c>
      <c r="AD12" s="84">
        <f t="shared" si="0"/>
        <v>0.48571428571428571</v>
      </c>
      <c r="AE12" s="85">
        <f t="shared" si="1"/>
        <v>2.2610000000000001</v>
      </c>
      <c r="AF12" s="86">
        <f t="shared" si="2"/>
        <v>0.15023255813953487</v>
      </c>
      <c r="AG12" s="87">
        <f t="shared" si="3"/>
        <v>5.0999999999999996</v>
      </c>
      <c r="AH12" s="86">
        <f t="shared" si="4"/>
        <v>0.30357142857142855</v>
      </c>
      <c r="AI12" s="96">
        <f t="shared" si="5"/>
        <v>68.000000000000014</v>
      </c>
    </row>
    <row r="13" spans="1:35" s="11" customFormat="1" ht="14" x14ac:dyDescent="0.3">
      <c r="A13" s="16" t="s">
        <v>49</v>
      </c>
      <c r="B13" s="17">
        <v>657</v>
      </c>
      <c r="C13" s="17">
        <v>22</v>
      </c>
      <c r="D13" s="17">
        <v>163</v>
      </c>
      <c r="E13" s="17">
        <v>7</v>
      </c>
      <c r="F13" s="28">
        <f t="shared" si="6"/>
        <v>0.95705521472392641</v>
      </c>
      <c r="G13" s="17">
        <v>258</v>
      </c>
      <c r="H13" s="17">
        <v>11</v>
      </c>
      <c r="I13" s="28">
        <f t="shared" si="7"/>
        <v>0.95736434108527135</v>
      </c>
      <c r="J13" s="17">
        <v>571</v>
      </c>
      <c r="K13" s="17">
        <v>24</v>
      </c>
      <c r="L13" s="28">
        <f t="shared" si="8"/>
        <v>0.95796847635726801</v>
      </c>
      <c r="M13" s="19">
        <v>0</v>
      </c>
      <c r="N13" s="19">
        <v>0</v>
      </c>
      <c r="O13" s="19"/>
      <c r="P13" s="19">
        <v>7</v>
      </c>
      <c r="Q13" s="19">
        <v>7.4</v>
      </c>
      <c r="R13" s="17">
        <f>1.964*1000</f>
        <v>1964</v>
      </c>
      <c r="S13" s="17">
        <f>1.163*1000</f>
        <v>1163</v>
      </c>
      <c r="T13" s="19">
        <v>76.3</v>
      </c>
      <c r="U13" s="20">
        <v>0.7</v>
      </c>
      <c r="V13" s="20">
        <v>92.3</v>
      </c>
      <c r="W13" s="20">
        <v>5.4</v>
      </c>
      <c r="X13" s="20"/>
      <c r="Y13" s="19">
        <v>11</v>
      </c>
      <c r="Z13" s="19">
        <v>5.4</v>
      </c>
      <c r="AA13" s="19"/>
      <c r="AB13" s="29">
        <v>2769</v>
      </c>
      <c r="AC13" s="18">
        <f>+AB13/B13</f>
        <v>4.2146118721461185</v>
      </c>
      <c r="AD13" s="84">
        <f t="shared" si="0"/>
        <v>0.62857142857142856</v>
      </c>
      <c r="AE13" s="85">
        <f t="shared" si="1"/>
        <v>3.5859999999999999</v>
      </c>
      <c r="AF13" s="86">
        <f t="shared" si="2"/>
        <v>0.23827242524916942</v>
      </c>
      <c r="AG13" s="87">
        <f t="shared" si="3"/>
        <v>5.6760000000000002</v>
      </c>
      <c r="AH13" s="86">
        <f t="shared" si="4"/>
        <v>0.33785714285714286</v>
      </c>
      <c r="AI13" s="96">
        <f t="shared" si="5"/>
        <v>75.680000000000007</v>
      </c>
    </row>
    <row r="14" spans="1:35" s="11" customFormat="1" ht="14" x14ac:dyDescent="0.3">
      <c r="A14" s="16" t="s">
        <v>50</v>
      </c>
      <c r="B14" s="17">
        <v>579</v>
      </c>
      <c r="C14" s="17">
        <v>19</v>
      </c>
      <c r="D14" s="17">
        <v>161</v>
      </c>
      <c r="E14" s="17">
        <v>7</v>
      </c>
      <c r="F14" s="28">
        <f t="shared" si="6"/>
        <v>0.95652173913043481</v>
      </c>
      <c r="G14" s="17">
        <v>129</v>
      </c>
      <c r="H14" s="17">
        <v>7</v>
      </c>
      <c r="I14" s="28">
        <f t="shared" si="7"/>
        <v>0.94573643410852715</v>
      </c>
      <c r="J14" s="17">
        <v>277</v>
      </c>
      <c r="K14" s="17">
        <v>25</v>
      </c>
      <c r="L14" s="28">
        <f t="shared" si="8"/>
        <v>0.90974729241877261</v>
      </c>
      <c r="M14" s="17">
        <v>7</v>
      </c>
      <c r="N14" s="19">
        <v>2.59</v>
      </c>
      <c r="O14" s="19"/>
      <c r="P14" s="19">
        <v>7.1</v>
      </c>
      <c r="Q14" s="19">
        <v>7.5</v>
      </c>
      <c r="R14" s="17">
        <v>1252</v>
      </c>
      <c r="S14" s="17">
        <v>1122</v>
      </c>
      <c r="T14" s="19">
        <v>39.700000000000003</v>
      </c>
      <c r="U14" s="20">
        <v>0.4</v>
      </c>
      <c r="V14" s="20">
        <v>46.5</v>
      </c>
      <c r="W14" s="20">
        <v>4.8</v>
      </c>
      <c r="X14" s="20"/>
      <c r="Y14" s="19">
        <v>6.2</v>
      </c>
      <c r="Z14" s="19">
        <v>7.5</v>
      </c>
      <c r="AA14" s="19"/>
      <c r="AB14" s="29">
        <v>2650</v>
      </c>
      <c r="AC14" s="18">
        <f>+AB14/B14</f>
        <v>4.5768566493955092</v>
      </c>
      <c r="AD14" s="84">
        <f t="shared" si="0"/>
        <v>0.54285714285714282</v>
      </c>
      <c r="AE14" s="85">
        <f t="shared" si="1"/>
        <v>3.0590000000000002</v>
      </c>
      <c r="AF14" s="86">
        <f t="shared" si="2"/>
        <v>0.20325581395348838</v>
      </c>
      <c r="AG14" s="87">
        <f t="shared" si="3"/>
        <v>2.4510000000000001</v>
      </c>
      <c r="AH14" s="86">
        <f t="shared" si="4"/>
        <v>0.14589285714285713</v>
      </c>
      <c r="AI14" s="96">
        <f t="shared" si="5"/>
        <v>32.68</v>
      </c>
    </row>
    <row r="15" spans="1:35" s="11" customFormat="1" ht="14" x14ac:dyDescent="0.3">
      <c r="A15" s="16" t="s">
        <v>51</v>
      </c>
      <c r="B15" s="17">
        <v>643</v>
      </c>
      <c r="C15" s="17">
        <v>21</v>
      </c>
      <c r="D15" s="17">
        <v>107</v>
      </c>
      <c r="E15" s="17">
        <v>7</v>
      </c>
      <c r="F15" s="28">
        <f t="shared" si="6"/>
        <v>0.93457943925233644</v>
      </c>
      <c r="G15" s="17">
        <v>204</v>
      </c>
      <c r="H15" s="17">
        <v>8</v>
      </c>
      <c r="I15" s="28">
        <f t="shared" si="7"/>
        <v>0.96078431372549022</v>
      </c>
      <c r="J15" s="17">
        <v>430</v>
      </c>
      <c r="K15" s="17">
        <v>25</v>
      </c>
      <c r="L15" s="28">
        <f t="shared" si="8"/>
        <v>0.94186046511627908</v>
      </c>
      <c r="M15" s="17">
        <v>7</v>
      </c>
      <c r="N15" s="19">
        <v>2.67</v>
      </c>
      <c r="O15" s="19"/>
      <c r="P15" s="19">
        <v>7.1</v>
      </c>
      <c r="Q15" s="19">
        <v>7.4</v>
      </c>
      <c r="R15" s="17">
        <v>1590</v>
      </c>
      <c r="S15" s="17">
        <v>1248</v>
      </c>
      <c r="T15" s="19">
        <v>51.8</v>
      </c>
      <c r="U15" s="20">
        <v>0.5</v>
      </c>
      <c r="V15" s="20">
        <v>74</v>
      </c>
      <c r="W15" s="20">
        <v>4.4000000000000004</v>
      </c>
      <c r="X15" s="20"/>
      <c r="Y15" s="19">
        <v>8</v>
      </c>
      <c r="Z15" s="19">
        <v>6.5</v>
      </c>
      <c r="AA15" s="19"/>
      <c r="AB15" s="29">
        <v>2575</v>
      </c>
      <c r="AC15" s="18">
        <f>AB15/B15</f>
        <v>4.0046656298600309</v>
      </c>
      <c r="AD15" s="84">
        <f t="shared" si="0"/>
        <v>0.6</v>
      </c>
      <c r="AE15" s="85">
        <f t="shared" si="1"/>
        <v>2.2469999999999999</v>
      </c>
      <c r="AF15" s="86">
        <f t="shared" si="2"/>
        <v>0.14930232558139533</v>
      </c>
      <c r="AG15" s="87">
        <f t="shared" si="3"/>
        <v>4.2839999999999998</v>
      </c>
      <c r="AH15" s="86">
        <f t="shared" si="4"/>
        <v>0.255</v>
      </c>
      <c r="AI15" s="96">
        <f t="shared" si="5"/>
        <v>57.120000000000005</v>
      </c>
    </row>
    <row r="16" spans="1:35" s="11" customFormat="1" ht="14" x14ac:dyDescent="0.3">
      <c r="A16" s="16" t="s">
        <v>52</v>
      </c>
      <c r="B16" s="17">
        <v>600</v>
      </c>
      <c r="C16" s="17">
        <v>20</v>
      </c>
      <c r="D16" s="17">
        <v>104</v>
      </c>
      <c r="E16" s="17">
        <v>9</v>
      </c>
      <c r="F16" s="28">
        <f t="shared" si="6"/>
        <v>0.91346153846153844</v>
      </c>
      <c r="G16" s="17">
        <v>236</v>
      </c>
      <c r="H16" s="17">
        <v>7</v>
      </c>
      <c r="I16" s="28">
        <f t="shared" si="7"/>
        <v>0.97033898305084743</v>
      </c>
      <c r="J16" s="17">
        <v>416</v>
      </c>
      <c r="K16" s="17">
        <v>23</v>
      </c>
      <c r="L16" s="28">
        <f t="shared" si="8"/>
        <v>0.94471153846153844</v>
      </c>
      <c r="M16" s="17">
        <v>7</v>
      </c>
      <c r="N16" s="19">
        <v>2.57</v>
      </c>
      <c r="O16" s="19"/>
      <c r="P16" s="19">
        <v>15.3</v>
      </c>
      <c r="Q16" s="19">
        <v>15.5</v>
      </c>
      <c r="R16" s="17">
        <v>1532</v>
      </c>
      <c r="S16" s="17">
        <v>1111</v>
      </c>
      <c r="T16" s="19">
        <v>57.4</v>
      </c>
      <c r="U16" s="20">
        <v>0.5</v>
      </c>
      <c r="V16" s="20">
        <v>63.7</v>
      </c>
      <c r="W16" s="20">
        <v>5.5</v>
      </c>
      <c r="X16" s="20"/>
      <c r="Y16" s="19">
        <v>8.1999999999999993</v>
      </c>
      <c r="Z16" s="19">
        <v>5.9</v>
      </c>
      <c r="AA16" s="19"/>
      <c r="AB16" s="29">
        <v>2427</v>
      </c>
      <c r="AC16" s="18">
        <f>AB16/B16</f>
        <v>4.0449999999999999</v>
      </c>
      <c r="AD16" s="84">
        <f t="shared" si="0"/>
        <v>0.5714285714285714</v>
      </c>
      <c r="AE16" s="85">
        <f t="shared" si="1"/>
        <v>2.08</v>
      </c>
      <c r="AF16" s="86">
        <f t="shared" si="2"/>
        <v>0.13820598006644519</v>
      </c>
      <c r="AG16" s="87">
        <f t="shared" si="3"/>
        <v>4.72</v>
      </c>
      <c r="AH16" s="86">
        <f t="shared" si="4"/>
        <v>0.28095238095238095</v>
      </c>
      <c r="AI16" s="96">
        <f t="shared" si="5"/>
        <v>62.93333333333333</v>
      </c>
    </row>
    <row r="17" spans="1:35" s="11" customFormat="1" ht="14" x14ac:dyDescent="0.3">
      <c r="A17" s="16" t="s">
        <v>53</v>
      </c>
      <c r="B17" s="17">
        <v>506</v>
      </c>
      <c r="C17" s="17">
        <v>16</v>
      </c>
      <c r="D17" s="17">
        <v>270</v>
      </c>
      <c r="E17" s="17">
        <v>7</v>
      </c>
      <c r="F17" s="28">
        <f t="shared" si="6"/>
        <v>0.97407407407407409</v>
      </c>
      <c r="G17" s="17">
        <v>291</v>
      </c>
      <c r="H17" s="17">
        <v>7</v>
      </c>
      <c r="I17" s="28">
        <f t="shared" si="7"/>
        <v>0.97594501718213056</v>
      </c>
      <c r="J17" s="17">
        <v>719</v>
      </c>
      <c r="K17" s="17">
        <v>24</v>
      </c>
      <c r="L17" s="28">
        <f t="shared" si="8"/>
        <v>0.9666203059805285</v>
      </c>
      <c r="M17" s="17">
        <v>7</v>
      </c>
      <c r="N17" s="19">
        <v>2.2999999999999998</v>
      </c>
      <c r="O17" s="19"/>
      <c r="P17" s="19">
        <v>7.2</v>
      </c>
      <c r="Q17" s="19">
        <v>7.4</v>
      </c>
      <c r="R17" s="17">
        <v>1629</v>
      </c>
      <c r="S17" s="17">
        <v>1195</v>
      </c>
      <c r="T17" s="19">
        <v>70.7</v>
      </c>
      <c r="U17" s="20">
        <v>0.3</v>
      </c>
      <c r="V17" s="20">
        <v>79.3</v>
      </c>
      <c r="W17" s="20">
        <v>7.8</v>
      </c>
      <c r="X17" s="20"/>
      <c r="Y17" s="19">
        <v>9.5</v>
      </c>
      <c r="Z17" s="19">
        <v>5.7</v>
      </c>
      <c r="AA17" s="19"/>
      <c r="AB17" s="29">
        <v>2499</v>
      </c>
      <c r="AC17" s="18">
        <f>AB17/B17</f>
        <v>4.9387351778656123</v>
      </c>
      <c r="AD17" s="84">
        <f t="shared" si="0"/>
        <v>0.45714285714285713</v>
      </c>
      <c r="AE17" s="85">
        <f t="shared" si="1"/>
        <v>4.32</v>
      </c>
      <c r="AF17" s="86">
        <f t="shared" si="2"/>
        <v>0.28704318936877077</v>
      </c>
      <c r="AG17" s="87">
        <f t="shared" si="3"/>
        <v>4.6559999999999997</v>
      </c>
      <c r="AH17" s="86">
        <f t="shared" si="4"/>
        <v>0.27714285714285714</v>
      </c>
      <c r="AI17" s="96">
        <f t="shared" si="5"/>
        <v>62.080000000000005</v>
      </c>
    </row>
    <row r="18" spans="1:35" s="11" customFormat="1" ht="14" x14ac:dyDescent="0.3">
      <c r="A18" s="16" t="s">
        <v>54</v>
      </c>
      <c r="B18" s="17">
        <v>511</v>
      </c>
      <c r="C18" s="17">
        <v>17</v>
      </c>
      <c r="D18" s="17">
        <v>135</v>
      </c>
      <c r="E18" s="17">
        <v>7</v>
      </c>
      <c r="F18" s="28">
        <f t="shared" si="6"/>
        <v>0.94814814814814818</v>
      </c>
      <c r="G18" s="17">
        <v>285</v>
      </c>
      <c r="H18" s="17">
        <v>5</v>
      </c>
      <c r="I18" s="28">
        <f t="shared" si="7"/>
        <v>0.98245614035087714</v>
      </c>
      <c r="J18" s="17">
        <v>578</v>
      </c>
      <c r="K18" s="17">
        <v>24</v>
      </c>
      <c r="L18" s="28">
        <f t="shared" si="8"/>
        <v>0.95847750865051906</v>
      </c>
      <c r="M18" s="17">
        <v>0</v>
      </c>
      <c r="N18" s="19">
        <v>0</v>
      </c>
      <c r="O18" s="19"/>
      <c r="P18" s="19"/>
      <c r="Q18" s="19">
        <v>7.3</v>
      </c>
      <c r="R18" s="17">
        <v>1628</v>
      </c>
      <c r="S18" s="17">
        <v>1218</v>
      </c>
      <c r="T18" s="19">
        <v>70.5</v>
      </c>
      <c r="U18" s="20">
        <v>0.3</v>
      </c>
      <c r="V18" s="20">
        <v>80.099999999999994</v>
      </c>
      <c r="W18" s="19">
        <v>8.4</v>
      </c>
      <c r="X18" s="19"/>
      <c r="Y18" s="19">
        <v>9.9</v>
      </c>
      <c r="Z18" s="19">
        <v>6</v>
      </c>
      <c r="AA18" s="19"/>
      <c r="AB18" s="29">
        <v>2451</v>
      </c>
      <c r="AC18" s="18">
        <f>AB18/B18</f>
        <v>4.7964774951076317</v>
      </c>
      <c r="AD18" s="84">
        <f t="shared" si="0"/>
        <v>0.48571428571428571</v>
      </c>
      <c r="AE18" s="85">
        <f t="shared" si="1"/>
        <v>2.2949999999999999</v>
      </c>
      <c r="AF18" s="86">
        <f t="shared" si="2"/>
        <v>0.15249169435215945</v>
      </c>
      <c r="AG18" s="87">
        <f t="shared" si="3"/>
        <v>4.8449999999999998</v>
      </c>
      <c r="AH18" s="86">
        <f t="shared" si="4"/>
        <v>0.28839285714285712</v>
      </c>
      <c r="AI18" s="96">
        <f t="shared" si="5"/>
        <v>64.600000000000009</v>
      </c>
    </row>
    <row r="19" spans="1:35" s="11" customFormat="1" ht="14.5" thickBot="1" x14ac:dyDescent="0.35">
      <c r="A19" s="16" t="s">
        <v>55</v>
      </c>
      <c r="B19" s="17">
        <v>594</v>
      </c>
      <c r="C19" s="17">
        <v>19</v>
      </c>
      <c r="D19" s="17">
        <v>163</v>
      </c>
      <c r="E19" s="17">
        <v>9</v>
      </c>
      <c r="F19" s="28">
        <f t="shared" si="6"/>
        <v>0.94478527607361962</v>
      </c>
      <c r="G19" s="17">
        <v>297</v>
      </c>
      <c r="H19" s="17">
        <v>5</v>
      </c>
      <c r="I19" s="28">
        <f t="shared" si="7"/>
        <v>0.98316498316498313</v>
      </c>
      <c r="J19" s="17">
        <v>600</v>
      </c>
      <c r="K19" s="17">
        <v>22</v>
      </c>
      <c r="L19" s="28">
        <f t="shared" si="8"/>
        <v>0.96333333333333337</v>
      </c>
      <c r="M19" s="17"/>
      <c r="N19" s="19"/>
      <c r="O19" s="19"/>
      <c r="P19" s="19">
        <v>7.6</v>
      </c>
      <c r="Q19" s="19">
        <v>7.2</v>
      </c>
      <c r="R19" s="17">
        <v>1848</v>
      </c>
      <c r="S19" s="17">
        <v>1210</v>
      </c>
      <c r="T19" s="19">
        <v>94.1</v>
      </c>
      <c r="U19" s="20">
        <v>2.2000000000000002</v>
      </c>
      <c r="V19" s="20">
        <v>108.1</v>
      </c>
      <c r="W19" s="19">
        <v>9.9</v>
      </c>
      <c r="X19" s="19"/>
      <c r="Y19" s="19">
        <v>12.2</v>
      </c>
      <c r="Z19" s="19">
        <v>5</v>
      </c>
      <c r="AA19" s="19"/>
      <c r="AB19" s="29">
        <v>2471</v>
      </c>
      <c r="AC19" s="18">
        <f>AB19/B19</f>
        <v>4.15993265993266</v>
      </c>
      <c r="AD19" s="84">
        <f t="shared" si="0"/>
        <v>0.54285714285714282</v>
      </c>
      <c r="AE19" s="85">
        <f t="shared" si="1"/>
        <v>3.097</v>
      </c>
      <c r="AF19" s="86">
        <f t="shared" si="2"/>
        <v>0.20578073089700996</v>
      </c>
      <c r="AG19" s="87">
        <f t="shared" si="3"/>
        <v>5.6429999999999998</v>
      </c>
      <c r="AH19" s="86">
        <f t="shared" si="4"/>
        <v>0.3358928571428571</v>
      </c>
      <c r="AI19" s="96">
        <f t="shared" si="5"/>
        <v>75.240000000000009</v>
      </c>
    </row>
    <row r="20" spans="1:35" ht="16.5" thickTop="1" thickBot="1" x14ac:dyDescent="0.4">
      <c r="A20" s="71" t="s">
        <v>56</v>
      </c>
      <c r="B20" s="21">
        <f>SUM(B8:B19)</f>
        <v>7412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1">
        <f>SUM(M8:M19)</f>
        <v>28</v>
      </c>
      <c r="N20" s="22"/>
      <c r="O20" s="22"/>
      <c r="P20" s="23"/>
      <c r="Q20" s="23"/>
      <c r="R20" s="22"/>
      <c r="S20" s="22"/>
      <c r="T20" s="22"/>
      <c r="U20" s="22"/>
      <c r="V20" s="22"/>
      <c r="W20" s="22"/>
      <c r="X20" s="22"/>
      <c r="Y20" s="24"/>
      <c r="Z20" s="24"/>
      <c r="AA20" s="24"/>
      <c r="AB20" s="21">
        <f>SUM(AB8:AB19)</f>
        <v>18016</v>
      </c>
      <c r="AC20" s="23">
        <f>SUM(AC8:AC19)</f>
        <v>31.068340553009854</v>
      </c>
      <c r="AD20" s="88"/>
      <c r="AE20" s="89"/>
      <c r="AF20" s="90"/>
      <c r="AG20" s="91"/>
      <c r="AH20" s="90"/>
      <c r="AI20" s="97"/>
    </row>
    <row r="21" spans="1:35" ht="16.5" thickTop="1" thickBot="1" x14ac:dyDescent="0.4">
      <c r="A21" s="72" t="s">
        <v>57</v>
      </c>
      <c r="B21" s="25">
        <f t="shared" ref="B21:J21" si="9">AVERAGE(B8:B19)</f>
        <v>617.66666666666663</v>
      </c>
      <c r="C21" s="68">
        <f t="shared" si="9"/>
        <v>20.25</v>
      </c>
      <c r="D21" s="68">
        <f t="shared" si="9"/>
        <v>154.5</v>
      </c>
      <c r="E21" s="68">
        <f>AVERAGE(E8:E19)</f>
        <v>7.25</v>
      </c>
      <c r="F21" s="67">
        <f>AVERAGE(F8:F19)</f>
        <v>0.94887893061270889</v>
      </c>
      <c r="G21" s="68">
        <f>AVERAGE(G8:G19)</f>
        <v>250</v>
      </c>
      <c r="H21" s="68">
        <f>AVERAGE(H8:H19)</f>
        <v>7.5</v>
      </c>
      <c r="I21" s="67">
        <f>AVERAGE(I8:I19)</f>
        <v>0.96780710991684926</v>
      </c>
      <c r="J21" s="68">
        <f t="shared" si="9"/>
        <v>523.375</v>
      </c>
      <c r="K21" s="68">
        <f>AVERAGE(K8:K19)</f>
        <v>23.75</v>
      </c>
      <c r="L21" s="67">
        <f>AVERAGE(L8:L19)</f>
        <v>0.95051603953642427</v>
      </c>
      <c r="M21" s="25"/>
      <c r="N21" s="68">
        <f>AVERAGE(N12:N19)</f>
        <v>1.6883333333333332</v>
      </c>
      <c r="O21" s="68"/>
      <c r="P21" s="69">
        <f t="shared" ref="P21:Z21" si="10">AVERAGE(P8:P19)</f>
        <v>8.4</v>
      </c>
      <c r="Q21" s="69">
        <f t="shared" si="10"/>
        <v>8.375</v>
      </c>
      <c r="R21" s="68">
        <f t="shared" si="10"/>
        <v>1697.875</v>
      </c>
      <c r="S21" s="68">
        <f t="shared" si="10"/>
        <v>1199</v>
      </c>
      <c r="T21" s="68">
        <f>AVERAGE(T8:T19)</f>
        <v>70.037499999999994</v>
      </c>
      <c r="U21" s="68">
        <f>AVERAGE(U8:U19)</f>
        <v>0.75</v>
      </c>
      <c r="V21" s="68">
        <f t="shared" si="10"/>
        <v>85.625</v>
      </c>
      <c r="W21" s="68">
        <f t="shared" si="10"/>
        <v>6.4749999999999996</v>
      </c>
      <c r="X21" s="66"/>
      <c r="Y21" s="70">
        <f t="shared" si="10"/>
        <v>9.5500000000000007</v>
      </c>
      <c r="Z21" s="70">
        <f t="shared" si="10"/>
        <v>6.15</v>
      </c>
      <c r="AA21" s="66"/>
      <c r="AB21" s="25">
        <f>AVERAGE(AB12:AB19)</f>
        <v>2252</v>
      </c>
      <c r="AC21" s="69">
        <f>AVERAGE(AC8:AC19)</f>
        <v>2.589028379417488</v>
      </c>
      <c r="AD21" s="92">
        <f t="shared" ref="AD21" si="11">C21/$C$2</f>
        <v>0.57857142857142863</v>
      </c>
      <c r="AE21" s="93">
        <f t="shared" ref="AE21" si="12">(C21*D21)/1000</f>
        <v>3.128625</v>
      </c>
      <c r="AF21" s="94">
        <f t="shared" si="2"/>
        <v>0.20788205980066443</v>
      </c>
      <c r="AG21" s="95">
        <f t="shared" ref="AG21" si="13">(C21*G21)/1000</f>
        <v>5.0625</v>
      </c>
      <c r="AH21" s="94">
        <f t="shared" si="4"/>
        <v>0.3013392857142857</v>
      </c>
      <c r="AI21" s="98">
        <f>AVERAGE(AI8:AI19)</f>
        <v>41.527777777777779</v>
      </c>
    </row>
    <row r="22" spans="1:35" ht="16" thickTop="1" x14ac:dyDescent="0.35"/>
    <row r="23" spans="1:35" ht="16" thickBot="1" x14ac:dyDescent="0.4"/>
    <row r="24" spans="1:35" ht="16" thickTop="1" x14ac:dyDescent="0.35">
      <c r="A24" s="8" t="s">
        <v>5</v>
      </c>
      <c r="B24" s="9" t="s">
        <v>6</v>
      </c>
      <c r="C24" s="9" t="s">
        <v>6</v>
      </c>
      <c r="D24" s="9" t="s">
        <v>7</v>
      </c>
      <c r="E24" s="9" t="s">
        <v>8</v>
      </c>
      <c r="F24" s="10" t="s">
        <v>2</v>
      </c>
      <c r="G24" s="9" t="s">
        <v>9</v>
      </c>
      <c r="H24" s="9" t="s">
        <v>10</v>
      </c>
      <c r="I24" s="10" t="s">
        <v>3</v>
      </c>
      <c r="J24" s="9" t="s">
        <v>11</v>
      </c>
      <c r="K24" s="9" t="s">
        <v>12</v>
      </c>
      <c r="L24" s="10" t="s">
        <v>13</v>
      </c>
      <c r="M24" s="9" t="s">
        <v>14</v>
      </c>
      <c r="N24" s="26" t="s">
        <v>15</v>
      </c>
      <c r="O24" s="73" t="s">
        <v>79</v>
      </c>
      <c r="P24" s="9" t="s">
        <v>16</v>
      </c>
      <c r="Q24" s="9" t="s">
        <v>17</v>
      </c>
      <c r="R24" s="9" t="s">
        <v>18</v>
      </c>
      <c r="S24" s="9" t="s">
        <v>19</v>
      </c>
      <c r="T24" s="9" t="s">
        <v>20</v>
      </c>
      <c r="U24" s="9" t="s">
        <v>21</v>
      </c>
      <c r="V24" s="9" t="s">
        <v>22</v>
      </c>
      <c r="W24" s="9" t="s">
        <v>23</v>
      </c>
      <c r="X24" s="65"/>
      <c r="Y24" s="9" t="s">
        <v>24</v>
      </c>
      <c r="Z24" s="9" t="s">
        <v>25</v>
      </c>
      <c r="AA24" s="65"/>
      <c r="AB24" s="26" t="s">
        <v>26</v>
      </c>
      <c r="AC24" s="26" t="s">
        <v>27</v>
      </c>
      <c r="AD24" s="76" t="s">
        <v>28</v>
      </c>
      <c r="AE24" s="77" t="s">
        <v>29</v>
      </c>
      <c r="AF24" s="78" t="s">
        <v>30</v>
      </c>
      <c r="AG24" s="79" t="s">
        <v>28</v>
      </c>
      <c r="AH24" s="78" t="s">
        <v>28</v>
      </c>
      <c r="AI24" s="76" t="s">
        <v>83</v>
      </c>
    </row>
    <row r="25" spans="1:35" ht="16" thickBot="1" x14ac:dyDescent="0.4">
      <c r="A25" s="12" t="s">
        <v>58</v>
      </c>
      <c r="B25" s="13" t="s">
        <v>32</v>
      </c>
      <c r="C25" s="14" t="s">
        <v>33</v>
      </c>
      <c r="D25" s="13" t="s">
        <v>34</v>
      </c>
      <c r="E25" s="13" t="s">
        <v>34</v>
      </c>
      <c r="F25" s="15" t="s">
        <v>35</v>
      </c>
      <c r="G25" s="13" t="s">
        <v>34</v>
      </c>
      <c r="H25" s="13" t="s">
        <v>34</v>
      </c>
      <c r="I25" s="15" t="s">
        <v>35</v>
      </c>
      <c r="J25" s="13" t="s">
        <v>34</v>
      </c>
      <c r="K25" s="13" t="s">
        <v>34</v>
      </c>
      <c r="L25" s="15" t="s">
        <v>35</v>
      </c>
      <c r="M25" s="13" t="s">
        <v>36</v>
      </c>
      <c r="N25" s="27" t="s">
        <v>37</v>
      </c>
      <c r="O25" s="27"/>
      <c r="P25" s="13"/>
      <c r="Q25" s="13"/>
      <c r="R25" s="13"/>
      <c r="S25" s="13"/>
      <c r="T25" s="13"/>
      <c r="U25" s="13"/>
      <c r="V25" s="13"/>
      <c r="W25" s="13"/>
      <c r="X25" s="66"/>
      <c r="Y25" s="13"/>
      <c r="Z25" s="13"/>
      <c r="AA25" s="66"/>
      <c r="AB25" s="14" t="s">
        <v>38</v>
      </c>
      <c r="AC25" s="14" t="s">
        <v>39</v>
      </c>
      <c r="AD25" s="80" t="s">
        <v>6</v>
      </c>
      <c r="AE25" s="81" t="s">
        <v>40</v>
      </c>
      <c r="AF25" s="82" t="s">
        <v>41</v>
      </c>
      <c r="AG25" s="83" t="s">
        <v>42</v>
      </c>
      <c r="AH25" s="82" t="s">
        <v>43</v>
      </c>
      <c r="AI25" s="80" t="s">
        <v>84</v>
      </c>
    </row>
    <row r="26" spans="1:35" ht="16" thickTop="1" x14ac:dyDescent="0.35">
      <c r="A26" s="16" t="s">
        <v>44</v>
      </c>
      <c r="B26" s="17">
        <v>513</v>
      </c>
      <c r="C26" s="17">
        <v>17</v>
      </c>
      <c r="D26" s="17">
        <v>185</v>
      </c>
      <c r="E26" s="17">
        <v>7</v>
      </c>
      <c r="F26" s="30">
        <f t="shared" ref="F26:F37" si="14">+(D26-E26)/D26</f>
        <v>0.96216216216216222</v>
      </c>
      <c r="G26" s="17">
        <v>356</v>
      </c>
      <c r="H26" s="17">
        <v>5</v>
      </c>
      <c r="I26" s="30">
        <f>+(G26-H26)/G26</f>
        <v>0.9859550561797753</v>
      </c>
      <c r="J26" s="17">
        <v>605</v>
      </c>
      <c r="K26" s="17">
        <v>24</v>
      </c>
      <c r="L26" s="30">
        <f t="shared" ref="L26:L37" si="15">+(J26-K26)/J26</f>
        <v>0.96033057851239667</v>
      </c>
      <c r="M26" s="19">
        <v>7</v>
      </c>
      <c r="N26" s="19">
        <v>2.0699999999999998</v>
      </c>
      <c r="O26" s="19"/>
      <c r="P26" s="19">
        <v>7.2</v>
      </c>
      <c r="Q26" s="19">
        <v>7.3</v>
      </c>
      <c r="R26" s="44">
        <v>1839</v>
      </c>
      <c r="S26" s="44">
        <v>1272</v>
      </c>
      <c r="T26" s="20">
        <v>66.400000000000006</v>
      </c>
      <c r="U26" s="20">
        <v>1</v>
      </c>
      <c r="V26" s="20">
        <v>82.9</v>
      </c>
      <c r="W26" s="20">
        <v>6</v>
      </c>
      <c r="X26" s="20"/>
      <c r="Y26" s="20">
        <v>10.8</v>
      </c>
      <c r="Z26" s="20">
        <v>6.1</v>
      </c>
      <c r="AA26" s="20"/>
      <c r="AB26" s="29">
        <v>2644</v>
      </c>
      <c r="AC26" s="18">
        <f t="shared" ref="AC26:AC37" si="16">AB26/B26</f>
        <v>5.1539961013645224</v>
      </c>
      <c r="AD26" s="84">
        <f>C26/$C$2</f>
        <v>0.48571428571428571</v>
      </c>
      <c r="AE26" s="85">
        <f>(C26*D26)/1000</f>
        <v>3.145</v>
      </c>
      <c r="AF26" s="86">
        <f>(AE26)/$E$3</f>
        <v>0.20897009966777408</v>
      </c>
      <c r="AG26" s="87">
        <f>(C26*G26)/1000</f>
        <v>6.0519999999999996</v>
      </c>
      <c r="AH26" s="86">
        <f>(AG26)/$G$3</f>
        <v>0.36023809523809519</v>
      </c>
      <c r="AI26" s="96">
        <f>(0.8*C26*G26)/60</f>
        <v>80.693333333333342</v>
      </c>
    </row>
    <row r="27" spans="1:35" x14ac:dyDescent="0.35">
      <c r="A27" s="16" t="s">
        <v>45</v>
      </c>
      <c r="B27" s="17">
        <v>840</v>
      </c>
      <c r="C27" s="17">
        <v>30</v>
      </c>
      <c r="D27" s="17">
        <v>93</v>
      </c>
      <c r="E27" s="17">
        <v>4</v>
      </c>
      <c r="F27" s="30">
        <f t="shared" si="14"/>
        <v>0.956989247311828</v>
      </c>
      <c r="G27" s="17">
        <v>242</v>
      </c>
      <c r="H27" s="17">
        <v>5</v>
      </c>
      <c r="I27" s="30">
        <f t="shared" ref="I27:I37" si="17">+(G27-H27)/G27</f>
        <v>0.97933884297520657</v>
      </c>
      <c r="J27" s="17">
        <v>446</v>
      </c>
      <c r="K27" s="17">
        <v>21</v>
      </c>
      <c r="L27" s="30">
        <f t="shared" si="15"/>
        <v>0.952914798206278</v>
      </c>
      <c r="M27" s="19">
        <v>0</v>
      </c>
      <c r="N27" s="19">
        <v>0</v>
      </c>
      <c r="O27" s="19"/>
      <c r="P27" s="19">
        <v>7.7</v>
      </c>
      <c r="Q27" s="19">
        <v>7.2</v>
      </c>
      <c r="R27" s="44">
        <v>1453</v>
      </c>
      <c r="S27" s="44">
        <v>1004</v>
      </c>
      <c r="T27" s="20">
        <v>71.400000000000006</v>
      </c>
      <c r="U27" s="20">
        <v>0.7</v>
      </c>
      <c r="V27" s="20">
        <v>90.5</v>
      </c>
      <c r="W27" s="20">
        <v>6.8</v>
      </c>
      <c r="X27" s="20"/>
      <c r="Y27" s="20">
        <v>8.6999999999999993</v>
      </c>
      <c r="Z27" s="20">
        <v>5.0999999999999996</v>
      </c>
      <c r="AA27" s="20"/>
      <c r="AB27" s="17">
        <v>2342</v>
      </c>
      <c r="AC27" s="18">
        <f t="shared" si="16"/>
        <v>2.788095238095238</v>
      </c>
      <c r="AD27" s="84">
        <f t="shared" ref="AD27:AD37" si="18">C27/$C$2</f>
        <v>0.8571428571428571</v>
      </c>
      <c r="AE27" s="85">
        <f t="shared" ref="AE27:AE37" si="19">(C27*D27)/1000</f>
        <v>2.79</v>
      </c>
      <c r="AF27" s="86">
        <f t="shared" ref="AF27:AF39" si="20">(AE27)/$E$3</f>
        <v>0.18538205980066444</v>
      </c>
      <c r="AG27" s="87">
        <f t="shared" ref="AG27:AG37" si="21">(C27*G27)/1000</f>
        <v>7.26</v>
      </c>
      <c r="AH27" s="86">
        <f t="shared" ref="AH27:AH39" si="22">(AG27)/$G$3</f>
        <v>0.43214285714285711</v>
      </c>
      <c r="AI27" s="96">
        <f t="shared" ref="AI27:AI37" si="23">(0.8*C27*G27)/60</f>
        <v>96.8</v>
      </c>
    </row>
    <row r="28" spans="1:35" x14ac:dyDescent="0.35">
      <c r="A28" s="16" t="s">
        <v>46</v>
      </c>
      <c r="B28" s="17">
        <v>634</v>
      </c>
      <c r="C28" s="17">
        <v>20</v>
      </c>
      <c r="D28" s="17">
        <v>102</v>
      </c>
      <c r="E28" s="17">
        <v>4</v>
      </c>
      <c r="F28" s="30">
        <f t="shared" si="14"/>
        <v>0.96078431372549022</v>
      </c>
      <c r="G28" s="17">
        <v>296</v>
      </c>
      <c r="H28" s="17">
        <v>4</v>
      </c>
      <c r="I28" s="30">
        <f t="shared" si="17"/>
        <v>0.98648648648648651</v>
      </c>
      <c r="J28" s="17">
        <v>490</v>
      </c>
      <c r="K28" s="17">
        <v>17</v>
      </c>
      <c r="L28" s="30">
        <f t="shared" si="15"/>
        <v>0.96530612244897962</v>
      </c>
      <c r="M28" s="19">
        <v>7</v>
      </c>
      <c r="N28" s="19">
        <v>3.21</v>
      </c>
      <c r="O28" s="19"/>
      <c r="P28" s="19">
        <v>7.53</v>
      </c>
      <c r="Q28" s="19">
        <v>7.34</v>
      </c>
      <c r="R28" s="44">
        <v>1771</v>
      </c>
      <c r="S28" s="44">
        <v>1260</v>
      </c>
      <c r="T28" s="20">
        <v>81.900000000000006</v>
      </c>
      <c r="U28" s="20">
        <v>0.8</v>
      </c>
      <c r="V28" s="20">
        <v>100.1</v>
      </c>
      <c r="W28" s="20">
        <v>7.1</v>
      </c>
      <c r="X28" s="20"/>
      <c r="Y28" s="20">
        <v>10.6</v>
      </c>
      <c r="Z28" s="20">
        <v>4</v>
      </c>
      <c r="AA28" s="20"/>
      <c r="AB28" s="17">
        <v>2706</v>
      </c>
      <c r="AC28" s="18">
        <f t="shared" si="16"/>
        <v>4.2681388012618298</v>
      </c>
      <c r="AD28" s="84">
        <f t="shared" si="18"/>
        <v>0.5714285714285714</v>
      </c>
      <c r="AE28" s="85">
        <f t="shared" si="19"/>
        <v>2.04</v>
      </c>
      <c r="AF28" s="86">
        <f t="shared" si="20"/>
        <v>0.13554817275747508</v>
      </c>
      <c r="AG28" s="87">
        <f t="shared" si="21"/>
        <v>5.92</v>
      </c>
      <c r="AH28" s="86">
        <f t="shared" si="22"/>
        <v>0.35238095238095235</v>
      </c>
      <c r="AI28" s="96">
        <f t="shared" si="23"/>
        <v>78.933333333333337</v>
      </c>
    </row>
    <row r="29" spans="1:35" x14ac:dyDescent="0.35">
      <c r="A29" s="16" t="s">
        <v>47</v>
      </c>
      <c r="B29" s="17">
        <v>663</v>
      </c>
      <c r="C29" s="17">
        <v>22</v>
      </c>
      <c r="D29" s="17">
        <v>117</v>
      </c>
      <c r="E29" s="17">
        <v>5</v>
      </c>
      <c r="F29" s="30">
        <f t="shared" si="14"/>
        <v>0.95726495726495731</v>
      </c>
      <c r="G29" s="17">
        <v>321</v>
      </c>
      <c r="H29" s="17">
        <v>3</v>
      </c>
      <c r="I29" s="30">
        <f t="shared" si="17"/>
        <v>0.99065420560747663</v>
      </c>
      <c r="J29" s="17">
        <v>596</v>
      </c>
      <c r="K29" s="17">
        <v>22</v>
      </c>
      <c r="L29" s="30">
        <f t="shared" si="15"/>
        <v>0.96308724832214765</v>
      </c>
      <c r="M29" s="19">
        <v>0</v>
      </c>
      <c r="N29" s="19">
        <v>0</v>
      </c>
      <c r="O29" s="19"/>
      <c r="P29" s="19">
        <v>7.4</v>
      </c>
      <c r="Q29" s="19">
        <v>7.2</v>
      </c>
      <c r="R29" s="44">
        <v>2035</v>
      </c>
      <c r="S29" s="44">
        <v>1061</v>
      </c>
      <c r="T29" s="20">
        <v>89.3</v>
      </c>
      <c r="U29" s="20">
        <v>0.3</v>
      </c>
      <c r="V29" s="20">
        <v>104.8</v>
      </c>
      <c r="W29" s="20">
        <v>4.5999999999999996</v>
      </c>
      <c r="X29" s="20"/>
      <c r="Y29" s="20">
        <v>10.9</v>
      </c>
      <c r="Z29" s="20">
        <v>4.7</v>
      </c>
      <c r="AA29" s="20"/>
      <c r="AB29" s="17">
        <v>2589</v>
      </c>
      <c r="AC29" s="18">
        <f t="shared" si="16"/>
        <v>3.9049773755656108</v>
      </c>
      <c r="AD29" s="84">
        <f t="shared" si="18"/>
        <v>0.62857142857142856</v>
      </c>
      <c r="AE29" s="85">
        <f t="shared" si="19"/>
        <v>2.5739999999999998</v>
      </c>
      <c r="AF29" s="86">
        <f t="shared" si="20"/>
        <v>0.1710299003322259</v>
      </c>
      <c r="AG29" s="87">
        <f t="shared" si="21"/>
        <v>7.0620000000000003</v>
      </c>
      <c r="AH29" s="86">
        <f t="shared" si="22"/>
        <v>0.42035714285714287</v>
      </c>
      <c r="AI29" s="96">
        <f t="shared" si="23"/>
        <v>94.160000000000011</v>
      </c>
    </row>
    <row r="30" spans="1:35" x14ac:dyDescent="0.35">
      <c r="A30" s="16" t="s">
        <v>48</v>
      </c>
      <c r="B30" s="17">
        <v>737</v>
      </c>
      <c r="C30" s="17">
        <v>24</v>
      </c>
      <c r="D30" s="17">
        <v>127</v>
      </c>
      <c r="E30" s="17">
        <v>6</v>
      </c>
      <c r="F30" s="30">
        <f t="shared" si="14"/>
        <v>0.952755905511811</v>
      </c>
      <c r="G30" s="17">
        <v>188</v>
      </c>
      <c r="H30" s="17">
        <v>9</v>
      </c>
      <c r="I30" s="30">
        <f t="shared" si="17"/>
        <v>0.9521276595744681</v>
      </c>
      <c r="J30" s="17">
        <v>348</v>
      </c>
      <c r="K30" s="17">
        <v>23</v>
      </c>
      <c r="L30" s="30">
        <f t="shared" si="15"/>
        <v>0.93390804597701149</v>
      </c>
      <c r="M30" s="19">
        <v>7</v>
      </c>
      <c r="N30" s="19">
        <v>2.21</v>
      </c>
      <c r="O30" s="19"/>
      <c r="P30" s="19">
        <v>7.2</v>
      </c>
      <c r="Q30" s="19">
        <v>7.3</v>
      </c>
      <c r="R30" s="44">
        <v>1208</v>
      </c>
      <c r="S30" s="44">
        <v>1168</v>
      </c>
      <c r="T30" s="20">
        <v>35.4</v>
      </c>
      <c r="U30" s="20">
        <v>0.7</v>
      </c>
      <c r="V30" s="20">
        <v>45.1</v>
      </c>
      <c r="W30" s="20">
        <v>5</v>
      </c>
      <c r="X30" s="20"/>
      <c r="Y30" s="20">
        <v>6.2</v>
      </c>
      <c r="Z30" s="20">
        <v>4.5</v>
      </c>
      <c r="AA30" s="20"/>
      <c r="AB30" s="17">
        <v>2670</v>
      </c>
      <c r="AC30" s="18">
        <f t="shared" si="16"/>
        <v>3.6227951153324289</v>
      </c>
      <c r="AD30" s="84">
        <f t="shared" si="18"/>
        <v>0.68571428571428572</v>
      </c>
      <c r="AE30" s="85">
        <f t="shared" si="19"/>
        <v>3.048</v>
      </c>
      <c r="AF30" s="86">
        <f t="shared" si="20"/>
        <v>0.20252491694352159</v>
      </c>
      <c r="AG30" s="87">
        <f t="shared" si="21"/>
        <v>4.5119999999999996</v>
      </c>
      <c r="AH30" s="86">
        <f t="shared" si="22"/>
        <v>0.26857142857142852</v>
      </c>
      <c r="AI30" s="96">
        <f t="shared" si="23"/>
        <v>60.160000000000004</v>
      </c>
    </row>
    <row r="31" spans="1:35" x14ac:dyDescent="0.35">
      <c r="A31" s="16" t="s">
        <v>49</v>
      </c>
      <c r="B31" s="17">
        <v>777</v>
      </c>
      <c r="C31" s="17">
        <v>26</v>
      </c>
      <c r="D31" s="17">
        <v>128</v>
      </c>
      <c r="E31" s="17">
        <v>8</v>
      </c>
      <c r="F31" s="30">
        <f t="shared" si="14"/>
        <v>0.9375</v>
      </c>
      <c r="G31" s="17">
        <v>249</v>
      </c>
      <c r="H31" s="17">
        <v>6</v>
      </c>
      <c r="I31" s="30">
        <f t="shared" si="17"/>
        <v>0.97590361445783136</v>
      </c>
      <c r="J31" s="17">
        <v>403</v>
      </c>
      <c r="K31" s="17">
        <v>23</v>
      </c>
      <c r="L31" s="30">
        <f t="shared" si="15"/>
        <v>0.94292803970223327</v>
      </c>
      <c r="M31" s="19">
        <v>0</v>
      </c>
      <c r="N31" s="19">
        <v>0</v>
      </c>
      <c r="O31" s="19"/>
      <c r="P31" s="19">
        <v>7.4</v>
      </c>
      <c r="Q31" s="19">
        <v>7.4</v>
      </c>
      <c r="R31" s="44">
        <v>1434</v>
      </c>
      <c r="S31" s="44">
        <v>995</v>
      </c>
      <c r="T31" s="20">
        <v>64.3</v>
      </c>
      <c r="U31" s="20">
        <v>0.6</v>
      </c>
      <c r="V31" s="20">
        <v>72.400000000000006</v>
      </c>
      <c r="W31" s="20">
        <v>3.9</v>
      </c>
      <c r="X31" s="20"/>
      <c r="Y31" s="20">
        <v>7.5</v>
      </c>
      <c r="Z31" s="20">
        <v>4.2</v>
      </c>
      <c r="AA31" s="20"/>
      <c r="AB31" s="29">
        <v>2589</v>
      </c>
      <c r="AC31" s="18">
        <f t="shared" si="16"/>
        <v>3.3320463320463318</v>
      </c>
      <c r="AD31" s="84">
        <f t="shared" si="18"/>
        <v>0.74285714285714288</v>
      </c>
      <c r="AE31" s="85">
        <f t="shared" si="19"/>
        <v>3.3279999999999998</v>
      </c>
      <c r="AF31" s="86">
        <f t="shared" si="20"/>
        <v>0.22112956810631226</v>
      </c>
      <c r="AG31" s="87">
        <f t="shared" si="21"/>
        <v>6.4740000000000002</v>
      </c>
      <c r="AH31" s="86">
        <f t="shared" si="22"/>
        <v>0.38535714285714284</v>
      </c>
      <c r="AI31" s="96">
        <f t="shared" si="23"/>
        <v>86.32</v>
      </c>
    </row>
    <row r="32" spans="1:35" x14ac:dyDescent="0.35">
      <c r="A32" s="16" t="s">
        <v>50</v>
      </c>
      <c r="B32" s="17">
        <v>770</v>
      </c>
      <c r="C32" s="17">
        <v>25</v>
      </c>
      <c r="D32" s="17">
        <v>255</v>
      </c>
      <c r="E32" s="17">
        <v>9</v>
      </c>
      <c r="F32" s="30">
        <f t="shared" si="14"/>
        <v>0.96470588235294119</v>
      </c>
      <c r="G32" s="17">
        <v>234</v>
      </c>
      <c r="H32" s="17">
        <v>7</v>
      </c>
      <c r="I32" s="30">
        <f t="shared" si="17"/>
        <v>0.97008547008547008</v>
      </c>
      <c r="J32" s="17">
        <v>439</v>
      </c>
      <c r="K32" s="17">
        <v>24</v>
      </c>
      <c r="L32" s="30">
        <f t="shared" si="15"/>
        <v>0.9453302961275627</v>
      </c>
      <c r="M32" s="19">
        <v>7</v>
      </c>
      <c r="N32" s="19">
        <v>3.07</v>
      </c>
      <c r="O32" s="19"/>
      <c r="P32" s="19">
        <v>7.4</v>
      </c>
      <c r="Q32" s="19">
        <v>7.5</v>
      </c>
      <c r="R32" s="44">
        <v>1259</v>
      </c>
      <c r="S32" s="44">
        <v>1032</v>
      </c>
      <c r="T32" s="20">
        <v>30.9</v>
      </c>
      <c r="U32" s="20">
        <v>0.7</v>
      </c>
      <c r="V32" s="20">
        <v>39.1</v>
      </c>
      <c r="W32" s="20">
        <v>5.3</v>
      </c>
      <c r="X32" s="20"/>
      <c r="Y32" s="20">
        <v>5.4</v>
      </c>
      <c r="Z32" s="20">
        <v>4.9000000000000004</v>
      </c>
      <c r="AA32" s="20"/>
      <c r="AB32" s="29">
        <v>2565</v>
      </c>
      <c r="AC32" s="18">
        <f t="shared" si="16"/>
        <v>3.331168831168831</v>
      </c>
      <c r="AD32" s="84">
        <f t="shared" si="18"/>
        <v>0.7142857142857143</v>
      </c>
      <c r="AE32" s="85">
        <f t="shared" si="19"/>
        <v>6.375</v>
      </c>
      <c r="AF32" s="86">
        <f t="shared" si="20"/>
        <v>0.42358803986710963</v>
      </c>
      <c r="AG32" s="87">
        <f t="shared" si="21"/>
        <v>5.85</v>
      </c>
      <c r="AH32" s="86">
        <f t="shared" si="22"/>
        <v>0.3482142857142857</v>
      </c>
      <c r="AI32" s="96">
        <f t="shared" si="23"/>
        <v>78</v>
      </c>
    </row>
    <row r="33" spans="1:35" x14ac:dyDescent="0.35">
      <c r="A33" s="16" t="s">
        <v>51</v>
      </c>
      <c r="B33" s="17">
        <v>833</v>
      </c>
      <c r="C33" s="17">
        <v>27</v>
      </c>
      <c r="D33" s="17">
        <v>41</v>
      </c>
      <c r="E33" s="17">
        <v>8</v>
      </c>
      <c r="F33" s="30">
        <f t="shared" si="14"/>
        <v>0.80487804878048785</v>
      </c>
      <c r="G33" s="17">
        <v>63</v>
      </c>
      <c r="H33" s="17">
        <v>9</v>
      </c>
      <c r="I33" s="30">
        <f t="shared" si="17"/>
        <v>0.8571428571428571</v>
      </c>
      <c r="J33" s="17">
        <v>103</v>
      </c>
      <c r="K33" s="17">
        <v>27</v>
      </c>
      <c r="L33" s="30">
        <f t="shared" si="15"/>
        <v>0.73786407766990292</v>
      </c>
      <c r="M33" s="19">
        <v>7</v>
      </c>
      <c r="N33" s="19">
        <v>2.68</v>
      </c>
      <c r="O33" s="19"/>
      <c r="P33" s="19">
        <v>7.3</v>
      </c>
      <c r="Q33" s="19">
        <v>7.4</v>
      </c>
      <c r="R33" s="44">
        <v>870</v>
      </c>
      <c r="S33" s="44">
        <v>1183</v>
      </c>
      <c r="T33" s="20">
        <v>10.7</v>
      </c>
      <c r="U33" s="20">
        <v>13</v>
      </c>
      <c r="V33" s="20">
        <v>15.8</v>
      </c>
      <c r="W33" s="20">
        <v>17.100000000000001</v>
      </c>
      <c r="X33" s="20"/>
      <c r="Y33" s="20">
        <v>2.2999999999999998</v>
      </c>
      <c r="Z33" s="20">
        <v>6.9</v>
      </c>
      <c r="AA33" s="20"/>
      <c r="AB33" s="29">
        <v>2402</v>
      </c>
      <c r="AC33" s="18">
        <f t="shared" si="16"/>
        <v>2.8835534213685472</v>
      </c>
      <c r="AD33" s="84">
        <f t="shared" si="18"/>
        <v>0.77142857142857146</v>
      </c>
      <c r="AE33" s="85">
        <f t="shared" si="19"/>
        <v>1.107</v>
      </c>
      <c r="AF33" s="86">
        <f t="shared" si="20"/>
        <v>7.3554817275747503E-2</v>
      </c>
      <c r="AG33" s="87">
        <f t="shared" si="21"/>
        <v>1.7010000000000001</v>
      </c>
      <c r="AH33" s="86">
        <f t="shared" si="22"/>
        <v>0.10125000000000001</v>
      </c>
      <c r="AI33" s="96">
        <f t="shared" si="23"/>
        <v>22.680000000000003</v>
      </c>
    </row>
    <row r="34" spans="1:35" x14ac:dyDescent="0.35">
      <c r="A34" s="16" t="s">
        <v>52</v>
      </c>
      <c r="B34" s="17">
        <v>654</v>
      </c>
      <c r="C34" s="17">
        <v>22</v>
      </c>
      <c r="D34" s="17">
        <v>214</v>
      </c>
      <c r="E34" s="17">
        <v>12</v>
      </c>
      <c r="F34" s="30">
        <f t="shared" si="14"/>
        <v>0.94392523364485981</v>
      </c>
      <c r="G34" s="17">
        <v>242</v>
      </c>
      <c r="H34" s="17">
        <v>8</v>
      </c>
      <c r="I34" s="30">
        <f t="shared" si="17"/>
        <v>0.96694214876033058</v>
      </c>
      <c r="J34" s="17">
        <v>498</v>
      </c>
      <c r="K34" s="17">
        <v>30</v>
      </c>
      <c r="L34" s="30">
        <f t="shared" si="15"/>
        <v>0.93975903614457834</v>
      </c>
      <c r="M34" s="19">
        <v>0</v>
      </c>
      <c r="N34" s="19">
        <v>0</v>
      </c>
      <c r="O34" s="19"/>
      <c r="P34" s="19">
        <v>7.2</v>
      </c>
      <c r="Q34" s="19">
        <v>7.4</v>
      </c>
      <c r="R34" s="44">
        <v>1192</v>
      </c>
      <c r="S34" s="44">
        <v>1024</v>
      </c>
      <c r="T34" s="20">
        <v>42</v>
      </c>
      <c r="U34" s="20">
        <v>2.5</v>
      </c>
      <c r="V34" s="20">
        <v>55.5</v>
      </c>
      <c r="W34" s="20">
        <v>14.5</v>
      </c>
      <c r="X34" s="20"/>
      <c r="Y34" s="20">
        <v>6.5</v>
      </c>
      <c r="Z34" s="20">
        <v>3.9</v>
      </c>
      <c r="AA34" s="20"/>
      <c r="AB34" s="29">
        <v>2807</v>
      </c>
      <c r="AC34" s="18">
        <f t="shared" si="16"/>
        <v>4.2920489296636086</v>
      </c>
      <c r="AD34" s="84">
        <f t="shared" si="18"/>
        <v>0.62857142857142856</v>
      </c>
      <c r="AE34" s="85">
        <f t="shared" si="19"/>
        <v>4.7080000000000002</v>
      </c>
      <c r="AF34" s="86">
        <f t="shared" si="20"/>
        <v>0.31282392026578071</v>
      </c>
      <c r="AG34" s="87">
        <f t="shared" si="21"/>
        <v>5.3239999999999998</v>
      </c>
      <c r="AH34" s="86">
        <f t="shared" si="22"/>
        <v>0.31690476190476186</v>
      </c>
      <c r="AI34" s="96">
        <f t="shared" si="23"/>
        <v>70.986666666666679</v>
      </c>
    </row>
    <row r="35" spans="1:35" x14ac:dyDescent="0.35">
      <c r="A35" s="16" t="s">
        <v>53</v>
      </c>
      <c r="B35" s="17">
        <v>943</v>
      </c>
      <c r="C35" s="17">
        <v>30</v>
      </c>
      <c r="D35" s="17">
        <v>107</v>
      </c>
      <c r="E35" s="17">
        <v>7</v>
      </c>
      <c r="F35" s="30">
        <f t="shared" si="14"/>
        <v>0.93457943925233644</v>
      </c>
      <c r="G35" s="17">
        <v>249</v>
      </c>
      <c r="H35" s="17">
        <v>8</v>
      </c>
      <c r="I35" s="30">
        <f t="shared" si="17"/>
        <v>0.96787148594377514</v>
      </c>
      <c r="J35" s="17">
        <v>443</v>
      </c>
      <c r="K35" s="17">
        <v>22</v>
      </c>
      <c r="L35" s="30">
        <f t="shared" si="15"/>
        <v>0.95033860045146723</v>
      </c>
      <c r="M35" s="19">
        <v>7</v>
      </c>
      <c r="N35" s="19">
        <v>3.68</v>
      </c>
      <c r="O35" s="19"/>
      <c r="P35" s="19">
        <v>7.5</v>
      </c>
      <c r="Q35" s="19">
        <v>7.4</v>
      </c>
      <c r="R35" s="44">
        <v>1307</v>
      </c>
      <c r="S35" s="44">
        <v>991</v>
      </c>
      <c r="T35" s="20">
        <v>65</v>
      </c>
      <c r="U35" s="20">
        <v>5.3</v>
      </c>
      <c r="V35" s="20">
        <v>71.2</v>
      </c>
      <c r="W35" s="20">
        <v>11.9</v>
      </c>
      <c r="X35" s="20"/>
      <c r="Y35" s="20">
        <v>8.5</v>
      </c>
      <c r="Z35" s="20">
        <v>4.0999999999999996</v>
      </c>
      <c r="AA35" s="20"/>
      <c r="AB35" s="29">
        <v>2573</v>
      </c>
      <c r="AC35" s="18">
        <f t="shared" si="16"/>
        <v>2.7285259809119831</v>
      </c>
      <c r="AD35" s="84">
        <f t="shared" si="18"/>
        <v>0.8571428571428571</v>
      </c>
      <c r="AE35" s="85">
        <f t="shared" si="19"/>
        <v>3.21</v>
      </c>
      <c r="AF35" s="86">
        <f t="shared" si="20"/>
        <v>0.21328903654485049</v>
      </c>
      <c r="AG35" s="87">
        <f t="shared" si="21"/>
        <v>7.47</v>
      </c>
      <c r="AH35" s="86">
        <f t="shared" si="22"/>
        <v>0.44464285714285712</v>
      </c>
      <c r="AI35" s="96">
        <f t="shared" si="23"/>
        <v>99.6</v>
      </c>
    </row>
    <row r="36" spans="1:35" x14ac:dyDescent="0.35">
      <c r="A36" s="16" t="s">
        <v>54</v>
      </c>
      <c r="B36" s="17">
        <v>660</v>
      </c>
      <c r="C36" s="17">
        <v>22</v>
      </c>
      <c r="D36" s="17">
        <v>90</v>
      </c>
      <c r="E36" s="17">
        <v>8</v>
      </c>
      <c r="F36" s="30">
        <f t="shared" si="14"/>
        <v>0.91111111111111109</v>
      </c>
      <c r="G36" s="17">
        <v>270</v>
      </c>
      <c r="H36" s="17">
        <v>6</v>
      </c>
      <c r="I36" s="30">
        <f t="shared" si="17"/>
        <v>0.97777777777777775</v>
      </c>
      <c r="J36" s="17">
        <v>386</v>
      </c>
      <c r="K36" s="17">
        <v>19</v>
      </c>
      <c r="L36" s="30">
        <f t="shared" si="15"/>
        <v>0.95077720207253891</v>
      </c>
      <c r="M36" s="19">
        <v>0</v>
      </c>
      <c r="N36" s="19">
        <v>0</v>
      </c>
      <c r="O36" s="19"/>
      <c r="P36" s="19">
        <v>7.7</v>
      </c>
      <c r="Q36" s="19">
        <v>7.5</v>
      </c>
      <c r="R36" s="44">
        <v>1526</v>
      </c>
      <c r="S36" s="44">
        <v>922</v>
      </c>
      <c r="T36" s="20">
        <v>74.5</v>
      </c>
      <c r="U36" s="20">
        <v>4.5</v>
      </c>
      <c r="V36" s="20">
        <v>89.8</v>
      </c>
      <c r="W36" s="20">
        <v>13.1</v>
      </c>
      <c r="X36" s="20"/>
      <c r="Y36" s="20">
        <v>9.6</v>
      </c>
      <c r="Z36" s="20">
        <v>3.6</v>
      </c>
      <c r="AA36" s="20"/>
      <c r="AB36" s="29">
        <v>2366</v>
      </c>
      <c r="AC36" s="18">
        <f t="shared" si="16"/>
        <v>3.584848484848485</v>
      </c>
      <c r="AD36" s="84">
        <f t="shared" si="18"/>
        <v>0.62857142857142856</v>
      </c>
      <c r="AE36" s="85">
        <f t="shared" si="19"/>
        <v>1.98</v>
      </c>
      <c r="AF36" s="86">
        <f t="shared" si="20"/>
        <v>0.13156146179401992</v>
      </c>
      <c r="AG36" s="87">
        <f t="shared" si="21"/>
        <v>5.94</v>
      </c>
      <c r="AH36" s="86">
        <f t="shared" si="22"/>
        <v>0.35357142857142859</v>
      </c>
      <c r="AI36" s="96">
        <f t="shared" si="23"/>
        <v>79.2</v>
      </c>
    </row>
    <row r="37" spans="1:35" ht="16" thickBot="1" x14ac:dyDescent="0.4">
      <c r="A37" s="16" t="s">
        <v>55</v>
      </c>
      <c r="B37" s="17">
        <v>601</v>
      </c>
      <c r="C37" s="17">
        <v>19</v>
      </c>
      <c r="D37" s="17">
        <v>135</v>
      </c>
      <c r="E37" s="17">
        <v>21</v>
      </c>
      <c r="F37" s="30">
        <f t="shared" si="14"/>
        <v>0.84444444444444444</v>
      </c>
      <c r="G37" s="17">
        <v>300</v>
      </c>
      <c r="H37" s="17">
        <v>14</v>
      </c>
      <c r="I37" s="30">
        <f t="shared" si="17"/>
        <v>0.95333333333333337</v>
      </c>
      <c r="J37" s="17">
        <v>620</v>
      </c>
      <c r="K37" s="17">
        <v>46</v>
      </c>
      <c r="L37" s="30">
        <f t="shared" si="15"/>
        <v>0.9258064516129032</v>
      </c>
      <c r="M37" s="19">
        <v>7</v>
      </c>
      <c r="N37" s="19">
        <v>1.89</v>
      </c>
      <c r="O37" s="19"/>
      <c r="P37" s="19">
        <v>7.6</v>
      </c>
      <c r="Q37" s="19">
        <v>7.66</v>
      </c>
      <c r="R37" s="44">
        <v>1983</v>
      </c>
      <c r="S37" s="44">
        <v>1307</v>
      </c>
      <c r="T37" s="20">
        <v>85.4</v>
      </c>
      <c r="U37" s="20">
        <v>19.5</v>
      </c>
      <c r="V37" s="20">
        <v>89.8</v>
      </c>
      <c r="W37" s="20">
        <v>27.5</v>
      </c>
      <c r="X37" s="20"/>
      <c r="Y37" s="20">
        <v>12</v>
      </c>
      <c r="Z37" s="20">
        <v>6.7</v>
      </c>
      <c r="AA37" s="20"/>
      <c r="AB37" s="29">
        <v>1924</v>
      </c>
      <c r="AC37" s="18">
        <f t="shared" si="16"/>
        <v>3.2013311148086521</v>
      </c>
      <c r="AD37" s="84">
        <f t="shared" si="18"/>
        <v>0.54285714285714282</v>
      </c>
      <c r="AE37" s="85">
        <f t="shared" si="19"/>
        <v>2.5649999999999999</v>
      </c>
      <c r="AF37" s="86">
        <f t="shared" si="20"/>
        <v>0.17043189368770764</v>
      </c>
      <c r="AG37" s="87">
        <f t="shared" si="21"/>
        <v>5.7</v>
      </c>
      <c r="AH37" s="86">
        <f t="shared" si="22"/>
        <v>0.3392857142857143</v>
      </c>
      <c r="AI37" s="96">
        <f t="shared" si="23"/>
        <v>76</v>
      </c>
    </row>
    <row r="38" spans="1:35" ht="16.5" thickTop="1" thickBot="1" x14ac:dyDescent="0.4">
      <c r="A38" s="71" t="s">
        <v>59</v>
      </c>
      <c r="B38" s="21">
        <f>SUM(B26:B37)</f>
        <v>8625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1">
        <f>SUM(M26:M37)</f>
        <v>49</v>
      </c>
      <c r="N38" s="22"/>
      <c r="O38" s="22"/>
      <c r="P38" s="23"/>
      <c r="Q38" s="23"/>
      <c r="R38" s="22"/>
      <c r="S38" s="22"/>
      <c r="T38" s="22"/>
      <c r="U38" s="22"/>
      <c r="V38" s="22"/>
      <c r="W38" s="22"/>
      <c r="X38" s="22"/>
      <c r="Y38" s="24"/>
      <c r="Z38" s="24"/>
      <c r="AA38" s="24"/>
      <c r="AB38" s="21">
        <f>SUM(AB26:AB37)</f>
        <v>30177</v>
      </c>
      <c r="AC38" s="23">
        <f>SUM(AC26:AC37)</f>
        <v>43.091525726436068</v>
      </c>
      <c r="AD38" s="88"/>
      <c r="AE38" s="89"/>
      <c r="AF38" s="90"/>
      <c r="AG38" s="91"/>
      <c r="AH38" s="90"/>
      <c r="AI38" s="97"/>
    </row>
    <row r="39" spans="1:35" ht="16.5" thickTop="1" thickBot="1" x14ac:dyDescent="0.4">
      <c r="A39" s="72" t="s">
        <v>60</v>
      </c>
      <c r="B39" s="25">
        <f t="shared" ref="B39:K39" si="24">AVERAGE(B26:B37)</f>
        <v>718.75</v>
      </c>
      <c r="C39" s="68">
        <f t="shared" si="24"/>
        <v>23.666666666666668</v>
      </c>
      <c r="D39" s="68">
        <f t="shared" si="24"/>
        <v>132.83333333333334</v>
      </c>
      <c r="E39" s="68">
        <f t="shared" si="24"/>
        <v>8.25</v>
      </c>
      <c r="F39" s="67">
        <f>AVERAGE(F26:F37)</f>
        <v>0.92759172879686924</v>
      </c>
      <c r="G39" s="68">
        <f>AVERAGE(G26:G37)</f>
        <v>250.83333333333334</v>
      </c>
      <c r="H39" s="68">
        <f>AVERAGE(H26:H37)</f>
        <v>7</v>
      </c>
      <c r="I39" s="67">
        <f>AVERAGE(I26:I37)</f>
        <v>0.9636349115270656</v>
      </c>
      <c r="J39" s="68">
        <f t="shared" si="24"/>
        <v>448.08333333333331</v>
      </c>
      <c r="K39" s="68">
        <f t="shared" si="24"/>
        <v>24.833333333333332</v>
      </c>
      <c r="L39" s="67">
        <f>AVERAGE(L26:L37)</f>
        <v>0.93069587477066662</v>
      </c>
      <c r="M39" s="25"/>
      <c r="N39" s="68">
        <f>AVERAGE(N30:N37)</f>
        <v>1.6912499999999999</v>
      </c>
      <c r="O39" s="68"/>
      <c r="P39" s="69">
        <f t="shared" ref="P39:Z39" si="25">AVERAGE(P26:P37)</f>
        <v>7.4274999999999993</v>
      </c>
      <c r="Q39" s="69">
        <f t="shared" si="25"/>
        <v>7.3833333333333329</v>
      </c>
      <c r="R39" s="68">
        <f t="shared" si="25"/>
        <v>1489.75</v>
      </c>
      <c r="S39" s="68">
        <f t="shared" si="25"/>
        <v>1101.5833333333333</v>
      </c>
      <c r="T39" s="68">
        <f>AVERAGE(T26:T37)</f>
        <v>59.766666666666659</v>
      </c>
      <c r="U39" s="68">
        <f>AVERAGE(U26:U37)</f>
        <v>4.1333333333333337</v>
      </c>
      <c r="V39" s="68">
        <f t="shared" si="25"/>
        <v>71.416666666666671</v>
      </c>
      <c r="W39" s="68">
        <f t="shared" si="25"/>
        <v>10.233333333333333</v>
      </c>
      <c r="X39" s="66"/>
      <c r="Y39" s="70">
        <f t="shared" si="25"/>
        <v>8.25</v>
      </c>
      <c r="Z39" s="70">
        <f t="shared" si="25"/>
        <v>4.8916666666666666</v>
      </c>
      <c r="AA39" s="66"/>
      <c r="AB39" s="25">
        <f>AVERAGE(AB30:AB37)</f>
        <v>2487</v>
      </c>
      <c r="AC39" s="69">
        <f>AVERAGE(AC26:AC37)</f>
        <v>3.5909604772030055</v>
      </c>
      <c r="AD39" s="92">
        <f t="shared" ref="AD39" si="26">C39/$C$2</f>
        <v>0.67619047619047623</v>
      </c>
      <c r="AE39" s="93">
        <f t="shared" ref="AE39" si="27">(C39*D39)/1000</f>
        <v>3.1437222222222228</v>
      </c>
      <c r="AF39" s="94">
        <f t="shared" si="20"/>
        <v>0.20888519748984868</v>
      </c>
      <c r="AG39" s="95">
        <f t="shared" ref="AG39" si="28">(C39*G39)/1000</f>
        <v>5.9363888888888896</v>
      </c>
      <c r="AH39" s="94">
        <f t="shared" si="22"/>
        <v>0.35335648148148152</v>
      </c>
      <c r="AI39" s="98">
        <f>AVERAGE(AI26:AI37)</f>
        <v>76.961111111111123</v>
      </c>
    </row>
    <row r="40" spans="1:35" ht="16" thickTop="1" x14ac:dyDescent="0.35"/>
    <row r="41" spans="1:35" ht="16" thickBot="1" x14ac:dyDescent="0.4"/>
    <row r="42" spans="1:35" ht="16" thickTop="1" x14ac:dyDescent="0.35">
      <c r="A42" s="8" t="s">
        <v>5</v>
      </c>
      <c r="B42" s="9" t="s">
        <v>6</v>
      </c>
      <c r="C42" s="9" t="s">
        <v>6</v>
      </c>
      <c r="D42" s="9" t="s">
        <v>7</v>
      </c>
      <c r="E42" s="9" t="s">
        <v>8</v>
      </c>
      <c r="F42" s="10" t="s">
        <v>2</v>
      </c>
      <c r="G42" s="9" t="s">
        <v>9</v>
      </c>
      <c r="H42" s="9" t="s">
        <v>10</v>
      </c>
      <c r="I42" s="10" t="s">
        <v>3</v>
      </c>
      <c r="J42" s="9" t="s">
        <v>11</v>
      </c>
      <c r="K42" s="9" t="s">
        <v>12</v>
      </c>
      <c r="L42" s="10" t="s">
        <v>13</v>
      </c>
      <c r="M42" s="9" t="s">
        <v>14</v>
      </c>
      <c r="N42" s="26" t="s">
        <v>15</v>
      </c>
      <c r="O42" s="73" t="s">
        <v>79</v>
      </c>
      <c r="P42" s="9" t="s">
        <v>16</v>
      </c>
      <c r="Q42" s="9" t="s">
        <v>17</v>
      </c>
      <c r="R42" s="9" t="s">
        <v>18</v>
      </c>
      <c r="S42" s="9" t="s">
        <v>19</v>
      </c>
      <c r="T42" s="9" t="s">
        <v>20</v>
      </c>
      <c r="U42" s="9" t="s">
        <v>21</v>
      </c>
      <c r="V42" s="9" t="s">
        <v>22</v>
      </c>
      <c r="W42" s="9" t="s">
        <v>23</v>
      </c>
      <c r="X42" s="65"/>
      <c r="Y42" s="9" t="s">
        <v>24</v>
      </c>
      <c r="Z42" s="9" t="s">
        <v>25</v>
      </c>
      <c r="AA42" s="65"/>
      <c r="AB42" s="26" t="s">
        <v>26</v>
      </c>
      <c r="AC42" s="26" t="s">
        <v>27</v>
      </c>
      <c r="AD42" s="76" t="s">
        <v>28</v>
      </c>
      <c r="AE42" s="77" t="s">
        <v>29</v>
      </c>
      <c r="AF42" s="78" t="s">
        <v>30</v>
      </c>
      <c r="AG42" s="79" t="s">
        <v>28</v>
      </c>
      <c r="AH42" s="78" t="s">
        <v>28</v>
      </c>
      <c r="AI42" s="76" t="s">
        <v>83</v>
      </c>
    </row>
    <row r="43" spans="1:35" ht="16" thickBot="1" x14ac:dyDescent="0.4">
      <c r="A43" s="12" t="s">
        <v>61</v>
      </c>
      <c r="B43" s="13" t="s">
        <v>32</v>
      </c>
      <c r="C43" s="14" t="s">
        <v>33</v>
      </c>
      <c r="D43" s="13" t="s">
        <v>34</v>
      </c>
      <c r="E43" s="13" t="s">
        <v>34</v>
      </c>
      <c r="F43" s="15" t="s">
        <v>35</v>
      </c>
      <c r="G43" s="13" t="s">
        <v>34</v>
      </c>
      <c r="H43" s="13" t="s">
        <v>34</v>
      </c>
      <c r="I43" s="15" t="s">
        <v>35</v>
      </c>
      <c r="J43" s="13" t="s">
        <v>34</v>
      </c>
      <c r="K43" s="13" t="s">
        <v>34</v>
      </c>
      <c r="L43" s="15" t="s">
        <v>35</v>
      </c>
      <c r="M43" s="13" t="s">
        <v>36</v>
      </c>
      <c r="N43" s="27" t="s">
        <v>37</v>
      </c>
      <c r="O43" s="27"/>
      <c r="P43" s="13"/>
      <c r="Q43" s="13"/>
      <c r="R43" s="13"/>
      <c r="S43" s="13"/>
      <c r="T43" s="13"/>
      <c r="U43" s="13"/>
      <c r="V43" s="13"/>
      <c r="W43" s="13"/>
      <c r="X43" s="66"/>
      <c r="Y43" s="13"/>
      <c r="Z43" s="13"/>
      <c r="AA43" s="66"/>
      <c r="AB43" s="14" t="s">
        <v>38</v>
      </c>
      <c r="AC43" s="14" t="s">
        <v>39</v>
      </c>
      <c r="AD43" s="80" t="s">
        <v>6</v>
      </c>
      <c r="AE43" s="81" t="s">
        <v>40</v>
      </c>
      <c r="AF43" s="82" t="s">
        <v>41</v>
      </c>
      <c r="AG43" s="83" t="s">
        <v>42</v>
      </c>
      <c r="AH43" s="82" t="s">
        <v>43</v>
      </c>
      <c r="AI43" s="80" t="s">
        <v>84</v>
      </c>
    </row>
    <row r="44" spans="1:35" ht="16" thickTop="1" x14ac:dyDescent="0.35">
      <c r="A44" s="16" t="s">
        <v>44</v>
      </c>
      <c r="B44" s="17">
        <v>666</v>
      </c>
      <c r="C44" s="17">
        <v>21</v>
      </c>
      <c r="D44" s="17">
        <v>303</v>
      </c>
      <c r="E44" s="17">
        <v>13</v>
      </c>
      <c r="F44" s="30">
        <v>0.95</v>
      </c>
      <c r="G44" s="17">
        <v>508</v>
      </c>
      <c r="H44" s="17">
        <v>17</v>
      </c>
      <c r="I44" s="30">
        <v>0.97</v>
      </c>
      <c r="J44" s="17">
        <v>936</v>
      </c>
      <c r="K44" s="17">
        <v>71</v>
      </c>
      <c r="L44" s="30">
        <v>0.92</v>
      </c>
      <c r="M44" s="18">
        <v>0</v>
      </c>
      <c r="N44" s="19" t="s">
        <v>62</v>
      </c>
      <c r="O44" s="19">
        <v>2.2200000000000002</v>
      </c>
      <c r="P44" s="19">
        <v>8.24</v>
      </c>
      <c r="Q44" s="19">
        <v>7.65</v>
      </c>
      <c r="R44" s="44">
        <v>2155</v>
      </c>
      <c r="S44" s="44">
        <v>1641</v>
      </c>
      <c r="T44" s="20">
        <v>114.9</v>
      </c>
      <c r="U44" s="20">
        <v>66.099999999999994</v>
      </c>
      <c r="V44" s="20">
        <v>133.80000000000001</v>
      </c>
      <c r="W44" s="20">
        <v>72.3</v>
      </c>
      <c r="X44" s="20"/>
      <c r="Y44" s="20">
        <v>17.5</v>
      </c>
      <c r="Z44" s="20">
        <v>4.2</v>
      </c>
      <c r="AA44" s="20"/>
      <c r="AB44" s="29">
        <v>1866</v>
      </c>
      <c r="AC44" s="18">
        <f t="shared" ref="AC44:AC55" si="29">AB44/B44</f>
        <v>2.8018018018018016</v>
      </c>
      <c r="AD44" s="84">
        <f>C44/$C$2</f>
        <v>0.6</v>
      </c>
      <c r="AE44" s="85">
        <f>(C44*D44)/1000</f>
        <v>6.3630000000000004</v>
      </c>
      <c r="AF44" s="86">
        <f>(AE44)/$E$3</f>
        <v>0.42279069767441863</v>
      </c>
      <c r="AG44" s="87">
        <f>(C44*G44)/1000</f>
        <v>10.667999999999999</v>
      </c>
      <c r="AH44" s="86">
        <f>(AG44)/$G$3</f>
        <v>0.6349999999999999</v>
      </c>
      <c r="AI44" s="96">
        <f>(0.8*C44*G44)/60</f>
        <v>142.23999999999998</v>
      </c>
    </row>
    <row r="45" spans="1:35" x14ac:dyDescent="0.35">
      <c r="A45" s="16" t="s">
        <v>45</v>
      </c>
      <c r="B45" s="17">
        <v>567</v>
      </c>
      <c r="C45" s="17">
        <v>20</v>
      </c>
      <c r="D45" s="17">
        <v>156</v>
      </c>
      <c r="E45" s="17">
        <v>10</v>
      </c>
      <c r="F45" s="30">
        <v>0.93</v>
      </c>
      <c r="G45" s="17">
        <v>268</v>
      </c>
      <c r="H45" s="17">
        <v>18</v>
      </c>
      <c r="I45" s="30">
        <v>0.93</v>
      </c>
      <c r="J45" s="17">
        <v>496</v>
      </c>
      <c r="K45" s="17">
        <v>60</v>
      </c>
      <c r="L45" s="30">
        <v>0.88</v>
      </c>
      <c r="M45" s="18">
        <v>7</v>
      </c>
      <c r="N45" s="19">
        <v>3.7</v>
      </c>
      <c r="O45" s="19">
        <v>2.36</v>
      </c>
      <c r="P45" s="19">
        <v>7.4660000000000002</v>
      </c>
      <c r="Q45" s="19">
        <v>7.2149999999999999</v>
      </c>
      <c r="R45" s="44">
        <v>1530.75</v>
      </c>
      <c r="S45" s="44">
        <v>1243.875</v>
      </c>
      <c r="T45" s="20">
        <v>104.9</v>
      </c>
      <c r="U45" s="20">
        <v>67.900000000000006</v>
      </c>
      <c r="V45" s="20">
        <v>114.1</v>
      </c>
      <c r="W45" s="20">
        <v>72.900000000000006</v>
      </c>
      <c r="X45" s="20"/>
      <c r="Y45" s="20">
        <v>11.4</v>
      </c>
      <c r="Z45" s="20">
        <v>3.4</v>
      </c>
      <c r="AA45" s="20"/>
      <c r="AB45" s="17">
        <v>1708</v>
      </c>
      <c r="AC45" s="18">
        <f t="shared" si="29"/>
        <v>3.0123456790123457</v>
      </c>
      <c r="AD45" s="84">
        <f t="shared" ref="AD45:AD55" si="30">C45/$C$2</f>
        <v>0.5714285714285714</v>
      </c>
      <c r="AE45" s="85">
        <f t="shared" ref="AE45:AE55" si="31">(C45*D45)/1000</f>
        <v>3.12</v>
      </c>
      <c r="AF45" s="86">
        <f t="shared" ref="AF45:AF57" si="32">(AE45)/$E$3</f>
        <v>0.20730897009966778</v>
      </c>
      <c r="AG45" s="87">
        <f t="shared" ref="AG45:AG55" si="33">(C45*G45)/1000</f>
        <v>5.36</v>
      </c>
      <c r="AH45" s="86">
        <f t="shared" ref="AH45:AH57" si="34">(AG45)/$G$3</f>
        <v>0.31904761904761908</v>
      </c>
      <c r="AI45" s="96">
        <f t="shared" ref="AI45:AI55" si="35">(0.8*C45*G45)/60</f>
        <v>71.466666666666669</v>
      </c>
    </row>
    <row r="46" spans="1:35" x14ac:dyDescent="0.35">
      <c r="A46" s="16" t="s">
        <v>46</v>
      </c>
      <c r="B46" s="17">
        <v>670</v>
      </c>
      <c r="C46" s="17">
        <v>22</v>
      </c>
      <c r="D46" s="17">
        <v>328</v>
      </c>
      <c r="E46" s="17">
        <v>10</v>
      </c>
      <c r="F46" s="30">
        <v>0.97</v>
      </c>
      <c r="G46" s="17">
        <v>399</v>
      </c>
      <c r="H46" s="17">
        <v>10</v>
      </c>
      <c r="I46" s="30">
        <v>0.97</v>
      </c>
      <c r="J46" s="17">
        <v>758</v>
      </c>
      <c r="K46" s="17">
        <v>59</v>
      </c>
      <c r="L46" s="30">
        <v>0.92</v>
      </c>
      <c r="M46" s="18">
        <v>0</v>
      </c>
      <c r="N46" s="19" t="s">
        <v>62</v>
      </c>
      <c r="O46" s="19">
        <v>2.33</v>
      </c>
      <c r="P46" s="19">
        <v>7.1989999999999998</v>
      </c>
      <c r="Q46" s="19">
        <v>7.5949999999999998</v>
      </c>
      <c r="R46" s="44">
        <v>2045.75</v>
      </c>
      <c r="S46" s="44">
        <v>1659.875</v>
      </c>
      <c r="T46" s="20">
        <v>95.5</v>
      </c>
      <c r="U46" s="20">
        <v>67.2</v>
      </c>
      <c r="V46" s="20">
        <v>108.8</v>
      </c>
      <c r="W46" s="20">
        <v>73.2</v>
      </c>
      <c r="X46" s="20"/>
      <c r="Y46" s="20">
        <v>13.2</v>
      </c>
      <c r="Z46" s="20">
        <v>5.4</v>
      </c>
      <c r="AA46" s="20"/>
      <c r="AB46" s="17">
        <v>1843</v>
      </c>
      <c r="AC46" s="18">
        <f t="shared" si="29"/>
        <v>2.7507462686567163</v>
      </c>
      <c r="AD46" s="84">
        <f t="shared" si="30"/>
        <v>0.62857142857142856</v>
      </c>
      <c r="AE46" s="85">
        <f t="shared" si="31"/>
        <v>7.2160000000000002</v>
      </c>
      <c r="AF46" s="86">
        <f t="shared" si="32"/>
        <v>0.47946843853820598</v>
      </c>
      <c r="AG46" s="87">
        <f t="shared" si="33"/>
        <v>8.7780000000000005</v>
      </c>
      <c r="AH46" s="86">
        <f t="shared" si="34"/>
        <v>0.52249999999999996</v>
      </c>
      <c r="AI46" s="96">
        <f t="shared" si="35"/>
        <v>117.04</v>
      </c>
    </row>
    <row r="47" spans="1:35" x14ac:dyDescent="0.35">
      <c r="A47" s="16" t="s">
        <v>47</v>
      </c>
      <c r="B47" s="17">
        <v>644</v>
      </c>
      <c r="C47" s="17">
        <v>21</v>
      </c>
      <c r="D47" s="17">
        <v>169</v>
      </c>
      <c r="E47" s="17">
        <v>10</v>
      </c>
      <c r="F47" s="30">
        <v>0.94</v>
      </c>
      <c r="G47" s="17">
        <v>222</v>
      </c>
      <c r="H47" s="17">
        <v>13</v>
      </c>
      <c r="I47" s="30">
        <v>0.94</v>
      </c>
      <c r="J47" s="17">
        <v>429</v>
      </c>
      <c r="K47" s="17">
        <v>48</v>
      </c>
      <c r="L47" s="30">
        <v>0.89</v>
      </c>
      <c r="M47" s="18">
        <v>7</v>
      </c>
      <c r="N47" s="19">
        <v>3.7</v>
      </c>
      <c r="O47" s="19">
        <v>2.25</v>
      </c>
      <c r="P47" s="19">
        <v>7.492</v>
      </c>
      <c r="Q47" s="19">
        <v>7.532</v>
      </c>
      <c r="R47" s="44">
        <v>1326.8889999999999</v>
      </c>
      <c r="S47" s="44">
        <v>1346.6669999999999</v>
      </c>
      <c r="T47" s="20">
        <v>84.3</v>
      </c>
      <c r="U47" s="20">
        <v>50.4</v>
      </c>
      <c r="V47" s="20">
        <v>91.9</v>
      </c>
      <c r="W47" s="20">
        <v>53.7</v>
      </c>
      <c r="X47" s="20"/>
      <c r="Y47" s="20">
        <v>8.6999999999999993</v>
      </c>
      <c r="Z47" s="20">
        <v>5.5</v>
      </c>
      <c r="AA47" s="20"/>
      <c r="AB47" s="17">
        <v>1694</v>
      </c>
      <c r="AC47" s="18">
        <f t="shared" si="29"/>
        <v>2.6304347826086958</v>
      </c>
      <c r="AD47" s="84">
        <f t="shared" si="30"/>
        <v>0.6</v>
      </c>
      <c r="AE47" s="85">
        <f t="shared" si="31"/>
        <v>3.5489999999999999</v>
      </c>
      <c r="AF47" s="86">
        <f t="shared" si="32"/>
        <v>0.23581395348837209</v>
      </c>
      <c r="AG47" s="87">
        <f t="shared" si="33"/>
        <v>4.6619999999999999</v>
      </c>
      <c r="AH47" s="86">
        <f t="shared" si="34"/>
        <v>0.27749999999999997</v>
      </c>
      <c r="AI47" s="96">
        <f t="shared" si="35"/>
        <v>62.160000000000004</v>
      </c>
    </row>
    <row r="48" spans="1:35" x14ac:dyDescent="0.35">
      <c r="A48" s="16" t="s">
        <v>48</v>
      </c>
      <c r="B48" s="17">
        <v>891</v>
      </c>
      <c r="C48" s="17">
        <v>29</v>
      </c>
      <c r="D48" s="17">
        <v>141</v>
      </c>
      <c r="E48" s="17">
        <v>9</v>
      </c>
      <c r="F48" s="30">
        <v>0.94</v>
      </c>
      <c r="G48" s="17">
        <v>189</v>
      </c>
      <c r="H48" s="17">
        <v>11</v>
      </c>
      <c r="I48" s="30">
        <v>0.94</v>
      </c>
      <c r="J48" s="17">
        <v>370</v>
      </c>
      <c r="K48" s="17">
        <v>34</v>
      </c>
      <c r="L48" s="30">
        <v>0.91</v>
      </c>
      <c r="M48" s="18">
        <v>7</v>
      </c>
      <c r="N48" s="19">
        <v>2.7</v>
      </c>
      <c r="O48" s="19">
        <v>2.12</v>
      </c>
      <c r="P48" s="19">
        <v>7.415</v>
      </c>
      <c r="Q48" s="19">
        <v>7.4829999999999997</v>
      </c>
      <c r="R48" s="44">
        <v>1296</v>
      </c>
      <c r="S48" s="44">
        <v>1418.375</v>
      </c>
      <c r="T48" s="20">
        <v>46</v>
      </c>
      <c r="U48" s="20">
        <v>33.5</v>
      </c>
      <c r="V48" s="20">
        <v>56.3</v>
      </c>
      <c r="W48" s="20">
        <v>38.5</v>
      </c>
      <c r="X48" s="20"/>
      <c r="Y48" s="20">
        <v>6.1</v>
      </c>
      <c r="Z48" s="20">
        <v>4.8</v>
      </c>
      <c r="AA48" s="20"/>
      <c r="AB48" s="17">
        <v>1942</v>
      </c>
      <c r="AC48" s="18">
        <f t="shared" si="29"/>
        <v>2.1795735129068463</v>
      </c>
      <c r="AD48" s="84">
        <f t="shared" si="30"/>
        <v>0.82857142857142863</v>
      </c>
      <c r="AE48" s="85">
        <f t="shared" si="31"/>
        <v>4.0890000000000004</v>
      </c>
      <c r="AF48" s="86">
        <f t="shared" si="32"/>
        <v>0.27169435215946847</v>
      </c>
      <c r="AG48" s="87">
        <f t="shared" si="33"/>
        <v>5.4809999999999999</v>
      </c>
      <c r="AH48" s="86">
        <f t="shared" si="34"/>
        <v>0.32624999999999998</v>
      </c>
      <c r="AI48" s="96">
        <f t="shared" si="35"/>
        <v>73.08</v>
      </c>
    </row>
    <row r="49" spans="1:35" x14ac:dyDescent="0.35">
      <c r="A49" s="16" t="s">
        <v>49</v>
      </c>
      <c r="B49" s="17">
        <v>806</v>
      </c>
      <c r="C49" s="17">
        <v>27</v>
      </c>
      <c r="D49" s="17">
        <v>183</v>
      </c>
      <c r="E49" s="17">
        <v>13</v>
      </c>
      <c r="F49" s="30">
        <v>0.93</v>
      </c>
      <c r="G49" s="17">
        <v>225</v>
      </c>
      <c r="H49" s="17">
        <v>10</v>
      </c>
      <c r="I49" s="30">
        <v>0.96</v>
      </c>
      <c r="J49" s="17">
        <v>483</v>
      </c>
      <c r="K49" s="17">
        <v>34</v>
      </c>
      <c r="L49" s="30">
        <v>0.93</v>
      </c>
      <c r="M49" s="18">
        <v>0</v>
      </c>
      <c r="N49" s="19" t="s">
        <v>62</v>
      </c>
      <c r="O49" s="19">
        <v>2.0499999999999998</v>
      </c>
      <c r="P49" s="19">
        <v>7.4139999999999997</v>
      </c>
      <c r="Q49" s="19">
        <v>7.41</v>
      </c>
      <c r="R49" s="44">
        <v>1237.375</v>
      </c>
      <c r="S49" s="44">
        <v>1367.75</v>
      </c>
      <c r="T49" s="20">
        <v>55.6</v>
      </c>
      <c r="U49" s="20">
        <v>25.6</v>
      </c>
      <c r="V49" s="20">
        <v>65</v>
      </c>
      <c r="W49" s="20">
        <v>30.4</v>
      </c>
      <c r="X49" s="20"/>
      <c r="Y49" s="20">
        <v>7.6</v>
      </c>
      <c r="Z49" s="20">
        <v>4.5999999999999996</v>
      </c>
      <c r="AA49" s="20"/>
      <c r="AB49" s="29">
        <v>1965</v>
      </c>
      <c r="AC49" s="18">
        <f t="shared" si="29"/>
        <v>2.4379652605459059</v>
      </c>
      <c r="AD49" s="84">
        <f t="shared" si="30"/>
        <v>0.77142857142857146</v>
      </c>
      <c r="AE49" s="85">
        <f t="shared" si="31"/>
        <v>4.9409999999999998</v>
      </c>
      <c r="AF49" s="86">
        <f t="shared" si="32"/>
        <v>0.32830564784053151</v>
      </c>
      <c r="AG49" s="87">
        <f t="shared" si="33"/>
        <v>6.0750000000000002</v>
      </c>
      <c r="AH49" s="86">
        <f t="shared" si="34"/>
        <v>0.36160714285714285</v>
      </c>
      <c r="AI49" s="96">
        <f t="shared" si="35"/>
        <v>81</v>
      </c>
    </row>
    <row r="50" spans="1:35" x14ac:dyDescent="0.35">
      <c r="A50" s="16" t="s">
        <v>50</v>
      </c>
      <c r="B50" s="17">
        <v>549</v>
      </c>
      <c r="C50" s="17">
        <v>18</v>
      </c>
      <c r="D50" s="17">
        <v>151</v>
      </c>
      <c r="E50" s="17">
        <v>9</v>
      </c>
      <c r="F50" s="30">
        <v>0.94</v>
      </c>
      <c r="G50" s="17">
        <v>251</v>
      </c>
      <c r="H50" s="17">
        <v>11</v>
      </c>
      <c r="I50" s="30">
        <v>0.96</v>
      </c>
      <c r="J50" s="17">
        <v>495</v>
      </c>
      <c r="K50" s="17">
        <v>32</v>
      </c>
      <c r="L50" s="30">
        <v>0.94</v>
      </c>
      <c r="M50" s="18">
        <v>0</v>
      </c>
      <c r="N50" s="19" t="s">
        <v>62</v>
      </c>
      <c r="O50" s="19">
        <v>2.36</v>
      </c>
      <c r="P50" s="19">
        <v>7.3440000000000003</v>
      </c>
      <c r="Q50" s="19"/>
      <c r="R50" s="44">
        <v>1783.3</v>
      </c>
      <c r="S50" s="44">
        <v>1251.7</v>
      </c>
      <c r="T50" s="20">
        <v>69.900000000000006</v>
      </c>
      <c r="U50" s="20">
        <v>3</v>
      </c>
      <c r="V50" s="20">
        <v>76.8</v>
      </c>
      <c r="W50" s="20">
        <v>6.9</v>
      </c>
      <c r="X50" s="20"/>
      <c r="Y50" s="20">
        <v>10.3</v>
      </c>
      <c r="Z50" s="20">
        <v>6.2</v>
      </c>
      <c r="AA50" s="20"/>
      <c r="AB50" s="29">
        <v>1818</v>
      </c>
      <c r="AC50" s="18">
        <f t="shared" si="29"/>
        <v>3.3114754098360657</v>
      </c>
      <c r="AD50" s="84">
        <f t="shared" si="30"/>
        <v>0.51428571428571423</v>
      </c>
      <c r="AE50" s="85">
        <f t="shared" si="31"/>
        <v>2.718</v>
      </c>
      <c r="AF50" s="86">
        <f t="shared" si="32"/>
        <v>0.18059800664451825</v>
      </c>
      <c r="AG50" s="87">
        <f t="shared" si="33"/>
        <v>4.5179999999999998</v>
      </c>
      <c r="AH50" s="86">
        <f t="shared" si="34"/>
        <v>0.26892857142857141</v>
      </c>
      <c r="AI50" s="96">
        <f t="shared" si="35"/>
        <v>60.24</v>
      </c>
    </row>
    <row r="51" spans="1:35" x14ac:dyDescent="0.35">
      <c r="A51" s="16" t="s">
        <v>51</v>
      </c>
      <c r="B51" s="17">
        <v>755</v>
      </c>
      <c r="C51" s="17">
        <v>24</v>
      </c>
      <c r="D51" s="17">
        <v>133</v>
      </c>
      <c r="E51" s="17">
        <v>7</v>
      </c>
      <c r="F51" s="30">
        <v>0.95</v>
      </c>
      <c r="G51" s="17">
        <v>203</v>
      </c>
      <c r="H51" s="17">
        <v>12</v>
      </c>
      <c r="I51" s="30">
        <v>0.94</v>
      </c>
      <c r="J51" s="17">
        <v>438</v>
      </c>
      <c r="K51" s="17">
        <v>32</v>
      </c>
      <c r="L51" s="30">
        <v>0.93</v>
      </c>
      <c r="M51" s="18">
        <v>7</v>
      </c>
      <c r="N51" s="19">
        <v>2.5</v>
      </c>
      <c r="O51" s="19">
        <v>2.2200000000000002</v>
      </c>
      <c r="P51" s="19">
        <v>7.41</v>
      </c>
      <c r="Q51" s="19">
        <v>7.476</v>
      </c>
      <c r="R51" s="44">
        <v>1599</v>
      </c>
      <c r="S51" s="44">
        <v>1274</v>
      </c>
      <c r="T51" s="20">
        <v>64.900000000000006</v>
      </c>
      <c r="U51" s="20">
        <v>2.7</v>
      </c>
      <c r="V51" s="20">
        <v>71.3</v>
      </c>
      <c r="W51" s="20">
        <v>7.2</v>
      </c>
      <c r="X51" s="20"/>
      <c r="Y51" s="20">
        <v>9.6999999999999993</v>
      </c>
      <c r="Z51" s="20">
        <v>5.9</v>
      </c>
      <c r="AA51" s="20"/>
      <c r="AB51" s="29">
        <v>1925</v>
      </c>
      <c r="AC51" s="18">
        <f t="shared" si="29"/>
        <v>2.5496688741721854</v>
      </c>
      <c r="AD51" s="84">
        <f t="shared" si="30"/>
        <v>0.68571428571428572</v>
      </c>
      <c r="AE51" s="85">
        <f t="shared" si="31"/>
        <v>3.1920000000000002</v>
      </c>
      <c r="AF51" s="86">
        <f t="shared" si="32"/>
        <v>0.21209302325581394</v>
      </c>
      <c r="AG51" s="87">
        <f t="shared" si="33"/>
        <v>4.8719999999999999</v>
      </c>
      <c r="AH51" s="86">
        <f t="shared" si="34"/>
        <v>0.28999999999999998</v>
      </c>
      <c r="AI51" s="96">
        <f t="shared" si="35"/>
        <v>64.960000000000008</v>
      </c>
    </row>
    <row r="52" spans="1:35" x14ac:dyDescent="0.35">
      <c r="A52" s="16" t="s">
        <v>52</v>
      </c>
      <c r="B52" s="17">
        <v>516</v>
      </c>
      <c r="C52" s="17">
        <v>17</v>
      </c>
      <c r="D52" s="17">
        <v>116</v>
      </c>
      <c r="E52" s="17">
        <v>9</v>
      </c>
      <c r="F52" s="30">
        <v>0.92</v>
      </c>
      <c r="G52" s="17">
        <v>229</v>
      </c>
      <c r="H52" s="17">
        <v>10</v>
      </c>
      <c r="I52" s="30">
        <v>0.96</v>
      </c>
      <c r="J52" s="17">
        <v>453</v>
      </c>
      <c r="K52" s="17">
        <v>27</v>
      </c>
      <c r="L52" s="30">
        <v>0.94</v>
      </c>
      <c r="M52" s="18">
        <v>0</v>
      </c>
      <c r="N52" s="19" t="s">
        <v>62</v>
      </c>
      <c r="O52" s="19">
        <v>2.12</v>
      </c>
      <c r="P52" s="19">
        <v>7.3330000000000002</v>
      </c>
      <c r="Q52" s="19">
        <v>7.5129999999999999</v>
      </c>
      <c r="R52" s="44">
        <v>1610.8889999999999</v>
      </c>
      <c r="S52" s="44">
        <v>1228</v>
      </c>
      <c r="T52" s="20">
        <v>63.5</v>
      </c>
      <c r="U52" s="20">
        <v>2.9</v>
      </c>
      <c r="V52" s="20">
        <v>71.7</v>
      </c>
      <c r="W52" s="20">
        <v>7.2</v>
      </c>
      <c r="X52" s="20"/>
      <c r="Y52" s="20">
        <v>9</v>
      </c>
      <c r="Z52" s="20">
        <v>4.7</v>
      </c>
      <c r="AA52" s="20"/>
      <c r="AB52" s="29">
        <v>1803</v>
      </c>
      <c r="AC52" s="18">
        <f t="shared" si="29"/>
        <v>3.4941860465116279</v>
      </c>
      <c r="AD52" s="84">
        <f t="shared" si="30"/>
        <v>0.48571428571428571</v>
      </c>
      <c r="AE52" s="85">
        <f t="shared" si="31"/>
        <v>1.972</v>
      </c>
      <c r="AF52" s="86">
        <f t="shared" si="32"/>
        <v>0.13102990033222592</v>
      </c>
      <c r="AG52" s="87">
        <f t="shared" si="33"/>
        <v>3.8929999999999998</v>
      </c>
      <c r="AH52" s="86">
        <f t="shared" si="34"/>
        <v>0.23172619047619045</v>
      </c>
      <c r="AI52" s="96">
        <f t="shared" si="35"/>
        <v>51.906666666666673</v>
      </c>
    </row>
    <row r="53" spans="1:35" x14ac:dyDescent="0.35">
      <c r="A53" s="16" t="s">
        <v>53</v>
      </c>
      <c r="B53" s="17">
        <v>649</v>
      </c>
      <c r="C53" s="17">
        <v>21</v>
      </c>
      <c r="D53" s="17">
        <v>144</v>
      </c>
      <c r="E53" s="17">
        <v>9</v>
      </c>
      <c r="F53" s="30">
        <v>0.94</v>
      </c>
      <c r="G53" s="17">
        <v>271</v>
      </c>
      <c r="H53" s="17">
        <v>11</v>
      </c>
      <c r="I53" s="30">
        <v>0.96</v>
      </c>
      <c r="J53" s="17">
        <v>562</v>
      </c>
      <c r="K53" s="17">
        <v>31</v>
      </c>
      <c r="L53" s="30">
        <v>0.94</v>
      </c>
      <c r="M53" s="18">
        <v>7</v>
      </c>
      <c r="N53" s="19"/>
      <c r="O53" s="19">
        <v>2.25</v>
      </c>
      <c r="P53" s="19">
        <v>7.3840000000000003</v>
      </c>
      <c r="Q53" s="19">
        <v>7.5910000000000002</v>
      </c>
      <c r="R53" s="44">
        <v>1767.75</v>
      </c>
      <c r="S53" s="44">
        <v>1288.375</v>
      </c>
      <c r="T53" s="20">
        <v>80.2</v>
      </c>
      <c r="U53" s="20">
        <v>16.8</v>
      </c>
      <c r="V53" s="20">
        <v>88.9</v>
      </c>
      <c r="W53" s="20">
        <v>20.8</v>
      </c>
      <c r="X53" s="20"/>
      <c r="Y53" s="20">
        <v>10.199999999999999</v>
      </c>
      <c r="Z53" s="20">
        <v>6.2</v>
      </c>
      <c r="AA53" s="20"/>
      <c r="AB53" s="29">
        <v>1893</v>
      </c>
      <c r="AC53" s="18">
        <f t="shared" si="29"/>
        <v>2.916795069337442</v>
      </c>
      <c r="AD53" s="84">
        <f t="shared" si="30"/>
        <v>0.6</v>
      </c>
      <c r="AE53" s="85">
        <f t="shared" si="31"/>
        <v>3.024</v>
      </c>
      <c r="AF53" s="86">
        <f t="shared" si="32"/>
        <v>0.20093023255813952</v>
      </c>
      <c r="AG53" s="87">
        <f t="shared" si="33"/>
        <v>5.6909999999999998</v>
      </c>
      <c r="AH53" s="86">
        <f t="shared" si="34"/>
        <v>0.33875</v>
      </c>
      <c r="AI53" s="96">
        <f t="shared" si="35"/>
        <v>75.88000000000001</v>
      </c>
    </row>
    <row r="54" spans="1:35" x14ac:dyDescent="0.35">
      <c r="A54" s="16" t="s">
        <v>54</v>
      </c>
      <c r="B54" s="17">
        <v>606</v>
      </c>
      <c r="C54" s="17">
        <f>B54/30</f>
        <v>20.2</v>
      </c>
      <c r="D54" s="17">
        <v>136</v>
      </c>
      <c r="E54" s="17">
        <v>8</v>
      </c>
      <c r="F54" s="30">
        <v>0.94</v>
      </c>
      <c r="G54" s="17">
        <v>223</v>
      </c>
      <c r="H54" s="17">
        <v>11</v>
      </c>
      <c r="I54" s="30">
        <v>0.95</v>
      </c>
      <c r="J54" s="17">
        <v>473</v>
      </c>
      <c r="K54" s="17">
        <v>30</v>
      </c>
      <c r="L54" s="30">
        <v>0.94</v>
      </c>
      <c r="M54" s="18">
        <v>0</v>
      </c>
      <c r="N54" s="19" t="s">
        <v>62</v>
      </c>
      <c r="O54" s="19">
        <v>2.96</v>
      </c>
      <c r="P54" s="19">
        <v>7.4480000000000004</v>
      </c>
      <c r="Q54" s="19">
        <v>7.5529999999999999</v>
      </c>
      <c r="R54" s="44">
        <v>1577.625</v>
      </c>
      <c r="S54" s="44">
        <v>1296.125</v>
      </c>
      <c r="T54" s="20">
        <v>66.599999999999994</v>
      </c>
      <c r="U54" s="20">
        <v>18.3</v>
      </c>
      <c r="V54" s="20">
        <v>76.400000000000006</v>
      </c>
      <c r="W54" s="20">
        <v>22.7</v>
      </c>
      <c r="X54" s="20"/>
      <c r="Y54" s="20">
        <v>9.1999999999999993</v>
      </c>
      <c r="Z54" s="20">
        <v>4.3</v>
      </c>
      <c r="AA54" s="20"/>
      <c r="AB54" s="29">
        <v>1837</v>
      </c>
      <c r="AC54" s="18">
        <f t="shared" si="29"/>
        <v>3.0313531353135312</v>
      </c>
      <c r="AD54" s="84">
        <f t="shared" si="30"/>
        <v>0.57714285714285707</v>
      </c>
      <c r="AE54" s="85">
        <f t="shared" si="31"/>
        <v>2.7471999999999999</v>
      </c>
      <c r="AF54" s="86">
        <f t="shared" si="32"/>
        <v>0.18253820598006643</v>
      </c>
      <c r="AG54" s="87">
        <f t="shared" si="33"/>
        <v>4.504599999999999</v>
      </c>
      <c r="AH54" s="86">
        <f t="shared" si="34"/>
        <v>0.2681309523809523</v>
      </c>
      <c r="AI54" s="96">
        <f t="shared" si="35"/>
        <v>60.06133333333333</v>
      </c>
    </row>
    <row r="55" spans="1:35" ht="16" thickBot="1" x14ac:dyDescent="0.4">
      <c r="A55" s="16" t="s">
        <v>55</v>
      </c>
      <c r="B55" s="17">
        <v>694</v>
      </c>
      <c r="C55" s="17">
        <v>22</v>
      </c>
      <c r="D55" s="17">
        <v>111</v>
      </c>
      <c r="E55" s="17">
        <v>6</v>
      </c>
      <c r="F55" s="30">
        <v>0.94</v>
      </c>
      <c r="G55" s="17">
        <v>257</v>
      </c>
      <c r="H55" s="17">
        <v>9</v>
      </c>
      <c r="I55" s="30">
        <v>0.96</v>
      </c>
      <c r="J55" s="17">
        <v>495</v>
      </c>
      <c r="K55" s="17">
        <v>28</v>
      </c>
      <c r="L55" s="30">
        <v>0.94</v>
      </c>
      <c r="M55" s="18">
        <v>7</v>
      </c>
      <c r="N55" s="19">
        <v>2.5</v>
      </c>
      <c r="O55" s="19">
        <v>3.25</v>
      </c>
      <c r="P55" s="19">
        <v>7.4</v>
      </c>
      <c r="Q55" s="19">
        <v>7.6230000000000002</v>
      </c>
      <c r="R55" s="44">
        <v>1595.8330000000001</v>
      </c>
      <c r="S55" s="44">
        <v>1284.8330000000001</v>
      </c>
      <c r="T55" s="20">
        <v>75.8</v>
      </c>
      <c r="U55" s="20">
        <v>22.6</v>
      </c>
      <c r="V55" s="20">
        <v>81.400000000000006</v>
      </c>
      <c r="W55" s="20">
        <v>26.4</v>
      </c>
      <c r="X55" s="20"/>
      <c r="Y55" s="20">
        <v>9.3000000000000007</v>
      </c>
      <c r="Z55" s="20">
        <v>5.9</v>
      </c>
      <c r="AA55" s="20"/>
      <c r="AB55" s="29">
        <v>1919</v>
      </c>
      <c r="AC55" s="18">
        <f t="shared" si="29"/>
        <v>2.7651296829971184</v>
      </c>
      <c r="AD55" s="84">
        <f t="shared" si="30"/>
        <v>0.62857142857142856</v>
      </c>
      <c r="AE55" s="85">
        <f t="shared" si="31"/>
        <v>2.4420000000000002</v>
      </c>
      <c r="AF55" s="86">
        <f t="shared" si="32"/>
        <v>0.16225913621262458</v>
      </c>
      <c r="AG55" s="87">
        <f t="shared" si="33"/>
        <v>5.6539999999999999</v>
      </c>
      <c r="AH55" s="86">
        <f t="shared" si="34"/>
        <v>0.33654761904761904</v>
      </c>
      <c r="AI55" s="96">
        <f t="shared" si="35"/>
        <v>75.386666666666684</v>
      </c>
    </row>
    <row r="56" spans="1:35" ht="16.5" thickTop="1" thickBot="1" x14ac:dyDescent="0.4">
      <c r="A56" s="71" t="s">
        <v>63</v>
      </c>
      <c r="B56" s="21">
        <f>SUM(B44:B55)</f>
        <v>8013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1">
        <f>SUM(M44:M55)</f>
        <v>42</v>
      </c>
      <c r="N56" s="22"/>
      <c r="O56" s="22"/>
      <c r="P56" s="23"/>
      <c r="Q56" s="23"/>
      <c r="R56" s="22"/>
      <c r="S56" s="22"/>
      <c r="T56" s="22"/>
      <c r="U56" s="22"/>
      <c r="V56" s="22"/>
      <c r="W56" s="22"/>
      <c r="X56" s="22"/>
      <c r="Y56" s="24"/>
      <c r="Z56" s="24"/>
      <c r="AA56" s="24"/>
      <c r="AB56" s="21">
        <f>SUM(AB44:AB55)</f>
        <v>22213</v>
      </c>
      <c r="AC56" s="23">
        <f>SUM(AC44:AC55)</f>
        <v>33.881475523700281</v>
      </c>
      <c r="AD56" s="88"/>
      <c r="AE56" s="89"/>
      <c r="AF56" s="90"/>
      <c r="AG56" s="91"/>
      <c r="AH56" s="90"/>
      <c r="AI56" s="97"/>
    </row>
    <row r="57" spans="1:35" ht="16.5" thickTop="1" thickBot="1" x14ac:dyDescent="0.4">
      <c r="A57" s="72" t="s">
        <v>64</v>
      </c>
      <c r="B57" s="25">
        <f t="shared" ref="B57:K57" si="36">AVERAGE(B44:B55)</f>
        <v>667.75</v>
      </c>
      <c r="C57" s="68">
        <f t="shared" si="36"/>
        <v>21.849999999999998</v>
      </c>
      <c r="D57" s="68">
        <f t="shared" si="36"/>
        <v>172.58333333333334</v>
      </c>
      <c r="E57" s="68">
        <f t="shared" si="36"/>
        <v>9.4166666666666661</v>
      </c>
      <c r="F57" s="67">
        <f>AVERAGE(F44:F55)</f>
        <v>0.9408333333333333</v>
      </c>
      <c r="G57" s="68">
        <f>AVERAGE(G44:G55)</f>
        <v>270.41666666666669</v>
      </c>
      <c r="H57" s="68">
        <f>AVERAGE(H44:H55)</f>
        <v>11.916666666666666</v>
      </c>
      <c r="I57" s="67">
        <f>AVERAGE(I44:I55)</f>
        <v>0.95333333333333348</v>
      </c>
      <c r="J57" s="68">
        <f t="shared" si="36"/>
        <v>532.33333333333337</v>
      </c>
      <c r="K57" s="68">
        <f t="shared" si="36"/>
        <v>40.5</v>
      </c>
      <c r="L57" s="67">
        <f>AVERAGE(L44:L55)</f>
        <v>0.92333333333333323</v>
      </c>
      <c r="M57" s="25"/>
      <c r="N57" s="68">
        <f>AVERAGE(N48:N55)</f>
        <v>2.5666666666666669</v>
      </c>
      <c r="O57" s="68"/>
      <c r="P57" s="69">
        <f t="shared" ref="P57:Z57" si="37">AVERAGE(P44:P55)</f>
        <v>7.462083333333335</v>
      </c>
      <c r="Q57" s="69">
        <f t="shared" si="37"/>
        <v>7.5128181818181821</v>
      </c>
      <c r="R57" s="68">
        <f t="shared" si="37"/>
        <v>1627.180083333333</v>
      </c>
      <c r="S57" s="68">
        <f t="shared" si="37"/>
        <v>1358.3812500000001</v>
      </c>
      <c r="T57" s="68">
        <f>AVERAGE(T44:T55)</f>
        <v>76.841666666666669</v>
      </c>
      <c r="U57" s="68">
        <f>AVERAGE(U44:U55)</f>
        <v>31.416666666666671</v>
      </c>
      <c r="V57" s="68">
        <f t="shared" si="37"/>
        <v>86.366666666666674</v>
      </c>
      <c r="W57" s="68">
        <f t="shared" si="37"/>
        <v>36.016666666666659</v>
      </c>
      <c r="X57" s="66"/>
      <c r="Y57" s="70">
        <f t="shared" si="37"/>
        <v>10.183333333333334</v>
      </c>
      <c r="Z57" s="70">
        <f t="shared" si="37"/>
        <v>5.0916666666666668</v>
      </c>
      <c r="AA57" s="66"/>
      <c r="AB57" s="25">
        <f>AVERAGE(AB48:AB55)</f>
        <v>1887.75</v>
      </c>
      <c r="AC57" s="69">
        <f>AVERAGE(AC44:AC55)</f>
        <v>2.8234562936416903</v>
      </c>
      <c r="AD57" s="92">
        <f t="shared" ref="AD57" si="38">C57/$C$2</f>
        <v>0.62428571428571422</v>
      </c>
      <c r="AE57" s="93">
        <f t="shared" ref="AE57" si="39">(C57*D57)/1000</f>
        <v>3.7709458333333332</v>
      </c>
      <c r="AF57" s="94">
        <f t="shared" si="32"/>
        <v>0.25056118493909191</v>
      </c>
      <c r="AG57" s="95">
        <f t="shared" ref="AG57" si="40">(C57*G57)/1000</f>
        <v>5.9086041666666658</v>
      </c>
      <c r="AH57" s="94">
        <f t="shared" si="34"/>
        <v>0.35170262896825388</v>
      </c>
      <c r="AI57" s="98">
        <f>AVERAGE(AI44:AI55)</f>
        <v>77.951777777777778</v>
      </c>
    </row>
    <row r="58" spans="1:35" ht="16" thickTop="1" x14ac:dyDescent="0.35"/>
    <row r="59" spans="1:35" ht="13" customHeight="1" thickBot="1" x14ac:dyDescent="0.4"/>
    <row r="60" spans="1:35" ht="16" thickTop="1" x14ac:dyDescent="0.35">
      <c r="A60" s="8" t="s">
        <v>5</v>
      </c>
      <c r="B60" s="9" t="s">
        <v>6</v>
      </c>
      <c r="C60" s="9" t="s">
        <v>6</v>
      </c>
      <c r="D60" s="9" t="s">
        <v>7</v>
      </c>
      <c r="E60" s="9" t="s">
        <v>8</v>
      </c>
      <c r="F60" s="10" t="s">
        <v>2</v>
      </c>
      <c r="G60" s="9" t="s">
        <v>9</v>
      </c>
      <c r="H60" s="9" t="s">
        <v>10</v>
      </c>
      <c r="I60" s="10" t="s">
        <v>3</v>
      </c>
      <c r="J60" s="9" t="s">
        <v>11</v>
      </c>
      <c r="K60" s="9" t="s">
        <v>12</v>
      </c>
      <c r="L60" s="10" t="s">
        <v>13</v>
      </c>
      <c r="M60" s="9" t="s">
        <v>14</v>
      </c>
      <c r="N60" s="26" t="s">
        <v>15</v>
      </c>
      <c r="O60" s="73" t="s">
        <v>79</v>
      </c>
      <c r="P60" s="9" t="s">
        <v>16</v>
      </c>
      <c r="Q60" s="9" t="s">
        <v>17</v>
      </c>
      <c r="R60" s="9" t="s">
        <v>18</v>
      </c>
      <c r="S60" s="9" t="s">
        <v>19</v>
      </c>
      <c r="T60" s="9" t="s">
        <v>20</v>
      </c>
      <c r="U60" s="9" t="s">
        <v>21</v>
      </c>
      <c r="V60" s="9" t="s">
        <v>22</v>
      </c>
      <c r="W60" s="9" t="s">
        <v>23</v>
      </c>
      <c r="X60" s="65"/>
      <c r="Y60" s="9" t="s">
        <v>24</v>
      </c>
      <c r="Z60" s="9" t="s">
        <v>25</v>
      </c>
      <c r="AA60" s="65"/>
      <c r="AB60" s="26" t="s">
        <v>26</v>
      </c>
      <c r="AC60" s="26" t="s">
        <v>27</v>
      </c>
      <c r="AD60" s="76" t="s">
        <v>28</v>
      </c>
      <c r="AE60" s="77" t="s">
        <v>29</v>
      </c>
      <c r="AF60" s="78" t="s">
        <v>30</v>
      </c>
      <c r="AG60" s="79" t="s">
        <v>28</v>
      </c>
      <c r="AH60" s="78" t="s">
        <v>28</v>
      </c>
      <c r="AI60" s="76" t="s">
        <v>83</v>
      </c>
    </row>
    <row r="61" spans="1:35" ht="16" thickBot="1" x14ac:dyDescent="0.4">
      <c r="A61" s="12" t="s">
        <v>65</v>
      </c>
      <c r="B61" s="13" t="s">
        <v>32</v>
      </c>
      <c r="C61" s="14" t="s">
        <v>33</v>
      </c>
      <c r="D61" s="13" t="s">
        <v>34</v>
      </c>
      <c r="E61" s="13" t="s">
        <v>34</v>
      </c>
      <c r="F61" s="15" t="s">
        <v>35</v>
      </c>
      <c r="G61" s="13" t="s">
        <v>34</v>
      </c>
      <c r="H61" s="13" t="s">
        <v>34</v>
      </c>
      <c r="I61" s="15" t="s">
        <v>35</v>
      </c>
      <c r="J61" s="13" t="s">
        <v>34</v>
      </c>
      <c r="K61" s="13" t="s">
        <v>34</v>
      </c>
      <c r="L61" s="15" t="s">
        <v>35</v>
      </c>
      <c r="M61" s="13" t="s">
        <v>36</v>
      </c>
      <c r="N61" s="27" t="s">
        <v>37</v>
      </c>
      <c r="O61" s="27"/>
      <c r="P61" s="13"/>
      <c r="Q61" s="13"/>
      <c r="R61" s="13"/>
      <c r="S61" s="13"/>
      <c r="T61" s="13"/>
      <c r="U61" s="13"/>
      <c r="V61" s="13"/>
      <c r="W61" s="13"/>
      <c r="X61" s="66"/>
      <c r="Y61" s="13"/>
      <c r="Z61" s="13"/>
      <c r="AA61" s="66"/>
      <c r="AB61" s="14" t="s">
        <v>38</v>
      </c>
      <c r="AC61" s="14" t="s">
        <v>39</v>
      </c>
      <c r="AD61" s="80" t="s">
        <v>6</v>
      </c>
      <c r="AE61" s="81" t="s">
        <v>40</v>
      </c>
      <c r="AF61" s="82" t="s">
        <v>41</v>
      </c>
      <c r="AG61" s="83" t="s">
        <v>42</v>
      </c>
      <c r="AH61" s="82" t="s">
        <v>43</v>
      </c>
      <c r="AI61" s="80" t="s">
        <v>84</v>
      </c>
    </row>
    <row r="62" spans="1:35" ht="16" thickTop="1" x14ac:dyDescent="0.35">
      <c r="A62" s="16" t="s">
        <v>44</v>
      </c>
      <c r="B62" s="17">
        <v>1003</v>
      </c>
      <c r="C62" s="17">
        <v>32</v>
      </c>
      <c r="D62" s="17">
        <v>116</v>
      </c>
      <c r="E62" s="17">
        <v>8</v>
      </c>
      <c r="F62" s="30">
        <v>0.93</v>
      </c>
      <c r="G62" s="17">
        <v>237</v>
      </c>
      <c r="H62" s="17">
        <v>11</v>
      </c>
      <c r="I62" s="30">
        <v>0.95</v>
      </c>
      <c r="J62" s="17">
        <v>458</v>
      </c>
      <c r="K62" s="17">
        <v>27</v>
      </c>
      <c r="L62" s="30">
        <v>0.94</v>
      </c>
      <c r="M62" s="18">
        <v>0</v>
      </c>
      <c r="N62" s="19" t="s">
        <v>62</v>
      </c>
      <c r="O62" s="19">
        <v>2.96</v>
      </c>
      <c r="P62" s="19">
        <v>7.5609999999999999</v>
      </c>
      <c r="Q62" s="19">
        <v>7.4390000000000001</v>
      </c>
      <c r="R62" s="44">
        <v>1620.143</v>
      </c>
      <c r="S62" s="44">
        <v>1202.2860000000001</v>
      </c>
      <c r="T62" s="20">
        <v>74.2</v>
      </c>
      <c r="U62" s="20">
        <v>19.399999999999999</v>
      </c>
      <c r="V62" s="20">
        <v>86.7</v>
      </c>
      <c r="W62" s="20">
        <v>23.5</v>
      </c>
      <c r="X62" s="20"/>
      <c r="Y62" s="20">
        <v>10.1</v>
      </c>
      <c r="Z62" s="20">
        <v>4.9000000000000004</v>
      </c>
      <c r="AA62" s="20"/>
      <c r="AB62" s="29">
        <v>1976</v>
      </c>
      <c r="AC62" s="18">
        <f t="shared" ref="AC62:AC73" si="41">AB62/B62</f>
        <v>1.9700897308075773</v>
      </c>
      <c r="AD62" s="84">
        <f>C62/$C$2</f>
        <v>0.91428571428571426</v>
      </c>
      <c r="AE62" s="85">
        <f>(C62*D62)/1000</f>
        <v>3.7120000000000002</v>
      </c>
      <c r="AF62" s="86">
        <f>(AE62)/$E$3</f>
        <v>0.24664451827242526</v>
      </c>
      <c r="AG62" s="87">
        <f>(C62*G62)/1000</f>
        <v>7.5839999999999996</v>
      </c>
      <c r="AH62" s="86">
        <f>(AG62)/$G$3</f>
        <v>0.4514285714285714</v>
      </c>
      <c r="AI62" s="96">
        <f>(0.8*C62*G62)/60</f>
        <v>101.12000000000002</v>
      </c>
    </row>
    <row r="63" spans="1:35" x14ac:dyDescent="0.35">
      <c r="A63" s="16" t="s">
        <v>45</v>
      </c>
      <c r="B63" s="17">
        <v>463</v>
      </c>
      <c r="C63" s="17">
        <v>16</v>
      </c>
      <c r="D63" s="17">
        <v>140</v>
      </c>
      <c r="E63" s="17">
        <v>9</v>
      </c>
      <c r="F63" s="30">
        <v>0.94</v>
      </c>
      <c r="G63" s="17">
        <v>265</v>
      </c>
      <c r="H63" s="17">
        <v>13</v>
      </c>
      <c r="I63" s="30">
        <v>0.95</v>
      </c>
      <c r="J63" s="17">
        <v>518</v>
      </c>
      <c r="K63" s="17">
        <v>38</v>
      </c>
      <c r="L63" s="30">
        <v>0.93</v>
      </c>
      <c r="M63" s="18">
        <v>0</v>
      </c>
      <c r="N63" s="19" t="s">
        <v>62</v>
      </c>
      <c r="O63" s="19">
        <v>1.05</v>
      </c>
      <c r="P63" s="19">
        <v>7.49</v>
      </c>
      <c r="Q63" s="19">
        <v>7.4889999999999999</v>
      </c>
      <c r="R63" s="44">
        <v>1681.75</v>
      </c>
      <c r="S63" s="44">
        <v>1341.5</v>
      </c>
      <c r="T63" s="20">
        <v>76.8</v>
      </c>
      <c r="U63" s="20">
        <v>24</v>
      </c>
      <c r="V63" s="20">
        <v>88.2</v>
      </c>
      <c r="W63" s="20">
        <v>28</v>
      </c>
      <c r="X63" s="20"/>
      <c r="Y63" s="20">
        <v>10.199999999999999</v>
      </c>
      <c r="Z63" s="20">
        <v>5.6</v>
      </c>
      <c r="AA63" s="20"/>
      <c r="AB63" s="17">
        <v>1807</v>
      </c>
      <c r="AC63" s="18">
        <f t="shared" si="41"/>
        <v>3.90280777537797</v>
      </c>
      <c r="AD63" s="84">
        <f t="shared" ref="AD63:AD73" si="42">C63/$C$2</f>
        <v>0.45714285714285713</v>
      </c>
      <c r="AE63" s="85">
        <f t="shared" ref="AE63:AE73" si="43">(C63*D63)/1000</f>
        <v>2.2400000000000002</v>
      </c>
      <c r="AF63" s="86">
        <f t="shared" ref="AF63:AF75" si="44">(AE63)/$E$3</f>
        <v>0.14883720930232558</v>
      </c>
      <c r="AG63" s="87">
        <f t="shared" ref="AG63:AG73" si="45">(C63*G63)/1000</f>
        <v>4.24</v>
      </c>
      <c r="AH63" s="86">
        <f t="shared" ref="AH63:AH75" si="46">(AG63)/$G$3</f>
        <v>0.25238095238095237</v>
      </c>
      <c r="AI63" s="96">
        <f t="shared" ref="AI63:AI73" si="47">(0.8*C63*G63)/60</f>
        <v>56.533333333333331</v>
      </c>
    </row>
    <row r="64" spans="1:35" x14ac:dyDescent="0.35">
      <c r="A64" s="16" t="s">
        <v>46</v>
      </c>
      <c r="B64" s="17">
        <v>995</v>
      </c>
      <c r="C64" s="17">
        <v>32</v>
      </c>
      <c r="D64" s="17">
        <v>138</v>
      </c>
      <c r="E64" s="17">
        <v>14</v>
      </c>
      <c r="F64" s="30">
        <v>0.9</v>
      </c>
      <c r="G64" s="17">
        <v>203</v>
      </c>
      <c r="H64" s="17">
        <v>14</v>
      </c>
      <c r="I64" s="30">
        <v>0.93</v>
      </c>
      <c r="J64" s="17">
        <v>414</v>
      </c>
      <c r="K64" s="17">
        <v>43</v>
      </c>
      <c r="L64" s="30">
        <v>0.9</v>
      </c>
      <c r="M64" s="18">
        <v>7</v>
      </c>
      <c r="N64" s="19">
        <v>2.7</v>
      </c>
      <c r="O64" s="19">
        <v>1.23</v>
      </c>
      <c r="P64" s="19">
        <v>7.5039999999999996</v>
      </c>
      <c r="Q64" s="19">
        <v>7.4729999999999999</v>
      </c>
      <c r="R64" s="44">
        <v>1398.7139999999999</v>
      </c>
      <c r="S64" s="44">
        <v>1283.2860000000001</v>
      </c>
      <c r="T64" s="20">
        <v>57.4</v>
      </c>
      <c r="U64" s="20">
        <v>25.1</v>
      </c>
      <c r="V64" s="20">
        <v>65</v>
      </c>
      <c r="W64" s="20">
        <v>29.5</v>
      </c>
      <c r="X64" s="20"/>
      <c r="Y64" s="20">
        <v>8</v>
      </c>
      <c r="Z64" s="20">
        <v>6.4</v>
      </c>
      <c r="AA64" s="20"/>
      <c r="AB64" s="17">
        <v>1956</v>
      </c>
      <c r="AC64" s="18">
        <f t="shared" si="41"/>
        <v>1.9658291457286432</v>
      </c>
      <c r="AD64" s="84">
        <f t="shared" si="42"/>
        <v>0.91428571428571426</v>
      </c>
      <c r="AE64" s="85">
        <f t="shared" si="43"/>
        <v>4.4160000000000004</v>
      </c>
      <c r="AF64" s="86">
        <f t="shared" si="44"/>
        <v>0.293421926910299</v>
      </c>
      <c r="AG64" s="87">
        <f t="shared" si="45"/>
        <v>6.4960000000000004</v>
      </c>
      <c r="AH64" s="86">
        <f t="shared" si="46"/>
        <v>0.38666666666666666</v>
      </c>
      <c r="AI64" s="96">
        <f t="shared" si="47"/>
        <v>86.61333333333333</v>
      </c>
    </row>
    <row r="65" spans="1:35" x14ac:dyDescent="0.35">
      <c r="A65" s="16" t="s">
        <v>47</v>
      </c>
      <c r="B65" s="17">
        <v>514</v>
      </c>
      <c r="C65" s="17">
        <v>17</v>
      </c>
      <c r="D65" s="17">
        <v>99</v>
      </c>
      <c r="E65" s="17">
        <v>6</v>
      </c>
      <c r="F65" s="30">
        <v>0.94</v>
      </c>
      <c r="G65" s="17">
        <v>177</v>
      </c>
      <c r="H65" s="17">
        <v>11</v>
      </c>
      <c r="I65" s="30">
        <v>0.94</v>
      </c>
      <c r="J65" s="17">
        <v>355</v>
      </c>
      <c r="K65" s="17">
        <v>33</v>
      </c>
      <c r="L65" s="30">
        <v>0.91</v>
      </c>
      <c r="M65" s="18">
        <v>7</v>
      </c>
      <c r="N65" s="19">
        <v>2.5</v>
      </c>
      <c r="O65" s="19">
        <v>1.56</v>
      </c>
      <c r="P65" s="19">
        <v>7.4489999999999998</v>
      </c>
      <c r="Q65" s="19">
        <v>7.5369999999999999</v>
      </c>
      <c r="R65" s="44">
        <v>1450.2860000000001</v>
      </c>
      <c r="S65" s="44">
        <v>926.28599999999994</v>
      </c>
      <c r="T65" s="20">
        <v>61.1</v>
      </c>
      <c r="U65" s="20">
        <v>16.8</v>
      </c>
      <c r="V65" s="20">
        <v>66.8</v>
      </c>
      <c r="W65" s="20">
        <v>20.5</v>
      </c>
      <c r="X65" s="20"/>
      <c r="Y65" s="20">
        <v>7.5</v>
      </c>
      <c r="Z65" s="20">
        <v>3.1</v>
      </c>
      <c r="AA65" s="20"/>
      <c r="AB65" s="17">
        <v>1846</v>
      </c>
      <c r="AC65" s="18">
        <f t="shared" si="41"/>
        <v>3.5914396887159534</v>
      </c>
      <c r="AD65" s="84">
        <f t="shared" si="42"/>
        <v>0.48571428571428571</v>
      </c>
      <c r="AE65" s="85">
        <f t="shared" si="43"/>
        <v>1.6830000000000001</v>
      </c>
      <c r="AF65" s="86">
        <f t="shared" si="44"/>
        <v>0.11182724252491694</v>
      </c>
      <c r="AG65" s="87">
        <f t="shared" si="45"/>
        <v>3.0089999999999999</v>
      </c>
      <c r="AH65" s="86">
        <f t="shared" si="46"/>
        <v>0.17910714285714285</v>
      </c>
      <c r="AI65" s="96">
        <f t="shared" si="47"/>
        <v>40.120000000000005</v>
      </c>
    </row>
    <row r="66" spans="1:35" x14ac:dyDescent="0.35">
      <c r="A66" s="16" t="s">
        <v>48</v>
      </c>
      <c r="B66" s="17">
        <v>612</v>
      </c>
      <c r="C66" s="17">
        <v>20</v>
      </c>
      <c r="D66" s="17">
        <v>105</v>
      </c>
      <c r="E66" s="17">
        <v>8</v>
      </c>
      <c r="F66" s="30">
        <v>0.93</v>
      </c>
      <c r="G66" s="17">
        <v>209</v>
      </c>
      <c r="H66" s="17">
        <v>9</v>
      </c>
      <c r="I66" s="30">
        <v>0.96</v>
      </c>
      <c r="J66" s="17">
        <v>434</v>
      </c>
      <c r="K66" s="17">
        <v>25</v>
      </c>
      <c r="L66" s="30">
        <v>0.94</v>
      </c>
      <c r="M66" s="18">
        <v>0</v>
      </c>
      <c r="N66" s="19" t="s">
        <v>62</v>
      </c>
      <c r="O66" s="19">
        <v>2.0099999999999998</v>
      </c>
      <c r="P66" s="19">
        <v>7.4489999999999998</v>
      </c>
      <c r="Q66" s="19">
        <v>7.5359999999999996</v>
      </c>
      <c r="R66" s="44">
        <v>1528.75</v>
      </c>
      <c r="S66" s="44">
        <v>1011.75</v>
      </c>
      <c r="T66" s="20">
        <v>69.099999999999994</v>
      </c>
      <c r="U66" s="20">
        <v>2</v>
      </c>
      <c r="V66" s="20">
        <v>82.1</v>
      </c>
      <c r="W66" s="20">
        <v>5.3</v>
      </c>
      <c r="X66" s="20"/>
      <c r="Y66" s="20">
        <v>9.1999999999999993</v>
      </c>
      <c r="Z66" s="20">
        <v>4</v>
      </c>
      <c r="AA66" s="20"/>
      <c r="AB66" s="17">
        <v>1907</v>
      </c>
      <c r="AC66" s="18">
        <f t="shared" si="41"/>
        <v>3.1160130718954249</v>
      </c>
      <c r="AD66" s="84">
        <f t="shared" si="42"/>
        <v>0.5714285714285714</v>
      </c>
      <c r="AE66" s="85">
        <f t="shared" si="43"/>
        <v>2.1</v>
      </c>
      <c r="AF66" s="86">
        <f t="shared" si="44"/>
        <v>0.13953488372093023</v>
      </c>
      <c r="AG66" s="87">
        <f t="shared" si="45"/>
        <v>4.18</v>
      </c>
      <c r="AH66" s="86">
        <f t="shared" si="46"/>
        <v>0.24880952380952379</v>
      </c>
      <c r="AI66" s="96">
        <f t="shared" si="47"/>
        <v>55.733333333333334</v>
      </c>
    </row>
    <row r="67" spans="1:35" x14ac:dyDescent="0.35">
      <c r="A67" s="16" t="s">
        <v>49</v>
      </c>
      <c r="B67" s="17">
        <v>608</v>
      </c>
      <c r="C67" s="17">
        <v>20</v>
      </c>
      <c r="D67" s="17">
        <v>50</v>
      </c>
      <c r="E67" s="17">
        <v>8</v>
      </c>
      <c r="F67" s="30">
        <v>0.85</v>
      </c>
      <c r="G67" s="17">
        <v>125</v>
      </c>
      <c r="H67" s="17">
        <v>8</v>
      </c>
      <c r="I67" s="30">
        <v>0.93</v>
      </c>
      <c r="J67" s="17">
        <v>182</v>
      </c>
      <c r="K67" s="17">
        <v>26</v>
      </c>
      <c r="L67" s="30">
        <v>0.86</v>
      </c>
      <c r="M67" s="18">
        <v>0</v>
      </c>
      <c r="N67" s="19" t="s">
        <v>62</v>
      </c>
      <c r="O67" s="19">
        <v>2.3199999999999998</v>
      </c>
      <c r="P67" s="19">
        <v>7.4119999999999999</v>
      </c>
      <c r="Q67" s="19">
        <v>7.5720000000000001</v>
      </c>
      <c r="R67" s="44">
        <v>1190</v>
      </c>
      <c r="S67" s="44">
        <v>1138</v>
      </c>
      <c r="T67" s="20">
        <v>35.6</v>
      </c>
      <c r="U67" s="20">
        <v>2.6</v>
      </c>
      <c r="V67" s="20">
        <v>44.2</v>
      </c>
      <c r="W67" s="20">
        <v>6.7</v>
      </c>
      <c r="X67" s="20"/>
      <c r="Y67" s="20">
        <v>7.1</v>
      </c>
      <c r="Z67" s="20">
        <v>3.4</v>
      </c>
      <c r="AA67" s="20"/>
      <c r="AB67" s="29">
        <v>1464</v>
      </c>
      <c r="AC67" s="18">
        <f t="shared" si="41"/>
        <v>2.4078947368421053</v>
      </c>
      <c r="AD67" s="84">
        <f t="shared" si="42"/>
        <v>0.5714285714285714</v>
      </c>
      <c r="AE67" s="85">
        <f t="shared" si="43"/>
        <v>1</v>
      </c>
      <c r="AF67" s="86">
        <f t="shared" si="44"/>
        <v>6.6445182724252483E-2</v>
      </c>
      <c r="AG67" s="87">
        <f t="shared" si="45"/>
        <v>2.5</v>
      </c>
      <c r="AH67" s="86">
        <f t="shared" si="46"/>
        <v>0.14880952380952381</v>
      </c>
      <c r="AI67" s="96">
        <f t="shared" si="47"/>
        <v>33.333333333333336</v>
      </c>
    </row>
    <row r="68" spans="1:35" x14ac:dyDescent="0.35">
      <c r="A68" s="16" t="s">
        <v>50</v>
      </c>
      <c r="B68" s="17">
        <v>727</v>
      </c>
      <c r="C68" s="17">
        <v>23</v>
      </c>
      <c r="D68" s="17">
        <v>75</v>
      </c>
      <c r="E68" s="17">
        <v>11</v>
      </c>
      <c r="F68" s="30">
        <v>0.85</v>
      </c>
      <c r="G68" s="17">
        <v>173</v>
      </c>
      <c r="H68" s="17">
        <v>10</v>
      </c>
      <c r="I68" s="30">
        <v>0.94</v>
      </c>
      <c r="J68" s="17">
        <v>253</v>
      </c>
      <c r="K68" s="17">
        <v>28</v>
      </c>
      <c r="L68" s="30">
        <v>0.89</v>
      </c>
      <c r="M68" s="18">
        <v>0</v>
      </c>
      <c r="N68" s="19" t="s">
        <v>62</v>
      </c>
      <c r="O68" s="19">
        <v>2.4300000000000002</v>
      </c>
      <c r="P68" s="19">
        <v>7.4749999999999996</v>
      </c>
      <c r="Q68" s="19">
        <v>7.492</v>
      </c>
      <c r="R68" s="44">
        <v>1374.3330000000001</v>
      </c>
      <c r="S68" s="44">
        <v>1010.6319999999999</v>
      </c>
      <c r="T68" s="20">
        <v>42.1</v>
      </c>
      <c r="U68" s="20">
        <v>4</v>
      </c>
      <c r="V68" s="20">
        <v>55.1</v>
      </c>
      <c r="W68" s="20">
        <v>7.9</v>
      </c>
      <c r="X68" s="20"/>
      <c r="Y68" s="20">
        <v>6.9</v>
      </c>
      <c r="Z68" s="20">
        <v>5</v>
      </c>
      <c r="AA68" s="20"/>
      <c r="AB68" s="29">
        <v>711</v>
      </c>
      <c r="AC68" s="18">
        <f t="shared" si="41"/>
        <v>0.97799174690508939</v>
      </c>
      <c r="AD68" s="84">
        <f t="shared" si="42"/>
        <v>0.65714285714285714</v>
      </c>
      <c r="AE68" s="85">
        <f t="shared" si="43"/>
        <v>1.7250000000000001</v>
      </c>
      <c r="AF68" s="86">
        <f t="shared" si="44"/>
        <v>0.11461794019933555</v>
      </c>
      <c r="AG68" s="87">
        <f t="shared" si="45"/>
        <v>3.9790000000000001</v>
      </c>
      <c r="AH68" s="86">
        <f t="shared" si="46"/>
        <v>0.23684523809523808</v>
      </c>
      <c r="AI68" s="96">
        <f t="shared" si="47"/>
        <v>53.053333333333335</v>
      </c>
    </row>
    <row r="69" spans="1:35" x14ac:dyDescent="0.35">
      <c r="A69" s="16" t="s">
        <v>51</v>
      </c>
      <c r="B69" s="17">
        <v>1049</v>
      </c>
      <c r="C69" s="17">
        <v>34</v>
      </c>
      <c r="D69" s="17">
        <v>77</v>
      </c>
      <c r="E69" s="17">
        <v>9</v>
      </c>
      <c r="F69" s="30">
        <v>0.89</v>
      </c>
      <c r="G69" s="17">
        <v>183</v>
      </c>
      <c r="H69" s="17">
        <v>10</v>
      </c>
      <c r="I69" s="30">
        <v>0.95</v>
      </c>
      <c r="J69" s="17">
        <v>306</v>
      </c>
      <c r="K69" s="17">
        <v>26</v>
      </c>
      <c r="L69" s="30">
        <v>0.91</v>
      </c>
      <c r="M69" s="18">
        <v>14</v>
      </c>
      <c r="N69" s="45">
        <v>1.52</v>
      </c>
      <c r="O69" s="19">
        <v>2.5049999999999999</v>
      </c>
      <c r="P69" s="19">
        <v>7.3739999999999997</v>
      </c>
      <c r="Q69" s="19">
        <v>7.5490000000000004</v>
      </c>
      <c r="R69" s="44">
        <v>1429.625</v>
      </c>
      <c r="S69" s="44">
        <v>1209.75</v>
      </c>
      <c r="T69" s="20">
        <v>48.9</v>
      </c>
      <c r="U69" s="20">
        <v>2.2000000000000002</v>
      </c>
      <c r="V69" s="20">
        <v>58.7</v>
      </c>
      <c r="W69" s="20">
        <v>6.7</v>
      </c>
      <c r="X69" s="20"/>
      <c r="Y69" s="20">
        <v>7.3</v>
      </c>
      <c r="Z69" s="20">
        <v>4.5999999999999996</v>
      </c>
      <c r="AA69" s="20"/>
      <c r="AB69" s="29">
        <v>1232</v>
      </c>
      <c r="AC69" s="18">
        <f t="shared" si="41"/>
        <v>1.1744518589132507</v>
      </c>
      <c r="AD69" s="84">
        <f t="shared" si="42"/>
        <v>0.97142857142857142</v>
      </c>
      <c r="AE69" s="85">
        <f t="shared" si="43"/>
        <v>2.6179999999999999</v>
      </c>
      <c r="AF69" s="86">
        <f t="shared" si="44"/>
        <v>0.17395348837209301</v>
      </c>
      <c r="AG69" s="87">
        <f t="shared" si="45"/>
        <v>6.2220000000000004</v>
      </c>
      <c r="AH69" s="86">
        <f t="shared" si="46"/>
        <v>0.37035714285714288</v>
      </c>
      <c r="AI69" s="96">
        <f t="shared" si="47"/>
        <v>82.960000000000008</v>
      </c>
    </row>
    <row r="70" spans="1:35" x14ac:dyDescent="0.35">
      <c r="A70" s="16" t="s">
        <v>52</v>
      </c>
      <c r="B70" s="17">
        <v>605</v>
      </c>
      <c r="C70" s="17">
        <v>20</v>
      </c>
      <c r="D70" s="17">
        <v>116</v>
      </c>
      <c r="E70" s="17">
        <v>13</v>
      </c>
      <c r="F70" s="30">
        <v>0.89</v>
      </c>
      <c r="G70" s="17">
        <v>127</v>
      </c>
      <c r="H70" s="17">
        <v>9</v>
      </c>
      <c r="I70" s="30">
        <v>0.93</v>
      </c>
      <c r="J70" s="17">
        <v>290</v>
      </c>
      <c r="K70" s="17">
        <v>29</v>
      </c>
      <c r="L70" s="30">
        <v>0.9</v>
      </c>
      <c r="M70" s="18">
        <v>0</v>
      </c>
      <c r="N70" s="19" t="s">
        <v>62</v>
      </c>
      <c r="O70" s="19">
        <v>2.83</v>
      </c>
      <c r="P70" s="19">
        <v>7.5540000000000003</v>
      </c>
      <c r="Q70" s="19">
        <v>7.4859999999999998</v>
      </c>
      <c r="R70" s="44">
        <v>1401.4290000000001</v>
      </c>
      <c r="S70" s="44">
        <v>1030.4290000000001</v>
      </c>
      <c r="T70" s="20">
        <v>36</v>
      </c>
      <c r="U70" s="20">
        <v>1.7</v>
      </c>
      <c r="V70" s="20">
        <v>48.4</v>
      </c>
      <c r="W70" s="20">
        <v>5.4</v>
      </c>
      <c r="X70" s="20"/>
      <c r="Y70" s="20">
        <v>5.7</v>
      </c>
      <c r="Z70" s="20">
        <v>3.4</v>
      </c>
      <c r="AA70" s="20"/>
      <c r="AB70" s="29">
        <v>1746</v>
      </c>
      <c r="AC70" s="18">
        <f t="shared" si="41"/>
        <v>2.8859504132231404</v>
      </c>
      <c r="AD70" s="84">
        <f t="shared" si="42"/>
        <v>0.5714285714285714</v>
      </c>
      <c r="AE70" s="85">
        <f t="shared" si="43"/>
        <v>2.3199999999999998</v>
      </c>
      <c r="AF70" s="86">
        <f t="shared" si="44"/>
        <v>0.15415282392026577</v>
      </c>
      <c r="AG70" s="87">
        <f t="shared" si="45"/>
        <v>2.54</v>
      </c>
      <c r="AH70" s="86">
        <f t="shared" si="46"/>
        <v>0.15119047619047618</v>
      </c>
      <c r="AI70" s="96">
        <f t="shared" si="47"/>
        <v>33.866666666666667</v>
      </c>
    </row>
    <row r="71" spans="1:35" x14ac:dyDescent="0.35">
      <c r="A71" s="16" t="s">
        <v>53</v>
      </c>
      <c r="B71" s="17">
        <v>834</v>
      </c>
      <c r="C71" s="17">
        <v>27</v>
      </c>
      <c r="D71" s="17">
        <v>123</v>
      </c>
      <c r="E71" s="17">
        <v>8</v>
      </c>
      <c r="F71" s="30">
        <v>0.94</v>
      </c>
      <c r="G71" s="17">
        <v>236</v>
      </c>
      <c r="H71" s="17">
        <v>8</v>
      </c>
      <c r="I71" s="30">
        <v>0.97</v>
      </c>
      <c r="J71" s="17">
        <v>483</v>
      </c>
      <c r="K71" s="17">
        <v>24</v>
      </c>
      <c r="L71" s="30">
        <v>0.95</v>
      </c>
      <c r="M71" s="18">
        <v>0</v>
      </c>
      <c r="N71" s="19" t="s">
        <v>62</v>
      </c>
      <c r="O71" s="19">
        <v>3.12</v>
      </c>
      <c r="P71" s="19">
        <v>7.54</v>
      </c>
      <c r="Q71" s="19">
        <v>7.54</v>
      </c>
      <c r="R71" s="44">
        <v>1654</v>
      </c>
      <c r="S71" s="44">
        <v>1225</v>
      </c>
      <c r="T71" s="20">
        <v>70.8</v>
      </c>
      <c r="U71" s="20">
        <v>1.8</v>
      </c>
      <c r="V71" s="20">
        <v>78.400000000000006</v>
      </c>
      <c r="W71" s="20">
        <v>5.7</v>
      </c>
      <c r="X71" s="20"/>
      <c r="Y71" s="20">
        <v>8.9</v>
      </c>
      <c r="Z71" s="20">
        <v>4.8</v>
      </c>
      <c r="AA71" s="20"/>
      <c r="AB71" s="29">
        <v>2088</v>
      </c>
      <c r="AC71" s="18">
        <f t="shared" si="41"/>
        <v>2.5035971223021583</v>
      </c>
      <c r="AD71" s="84">
        <f t="shared" si="42"/>
        <v>0.77142857142857146</v>
      </c>
      <c r="AE71" s="85">
        <f t="shared" si="43"/>
        <v>3.3210000000000002</v>
      </c>
      <c r="AF71" s="86">
        <f t="shared" si="44"/>
        <v>0.22066445182724254</v>
      </c>
      <c r="AG71" s="87">
        <f t="shared" si="45"/>
        <v>6.3719999999999999</v>
      </c>
      <c r="AH71" s="86">
        <f t="shared" si="46"/>
        <v>0.37928571428571428</v>
      </c>
      <c r="AI71" s="96">
        <f t="shared" si="47"/>
        <v>84.960000000000008</v>
      </c>
    </row>
    <row r="72" spans="1:35" x14ac:dyDescent="0.35">
      <c r="A72" s="16" t="s">
        <v>54</v>
      </c>
      <c r="B72" s="17">
        <v>593</v>
      </c>
      <c r="C72" s="17">
        <v>20</v>
      </c>
      <c r="D72" s="17">
        <v>138</v>
      </c>
      <c r="E72" s="17">
        <v>10</v>
      </c>
      <c r="F72" s="30">
        <v>0.93</v>
      </c>
      <c r="G72" s="17">
        <v>276</v>
      </c>
      <c r="H72" s="17">
        <v>8</v>
      </c>
      <c r="I72" s="30">
        <v>0.97</v>
      </c>
      <c r="J72" s="17">
        <v>576</v>
      </c>
      <c r="K72" s="17">
        <v>22</v>
      </c>
      <c r="L72" s="30">
        <v>0.96</v>
      </c>
      <c r="M72" s="18">
        <v>0</v>
      </c>
      <c r="N72" s="19" t="s">
        <v>62</v>
      </c>
      <c r="O72" s="19">
        <v>3.95</v>
      </c>
      <c r="P72" s="19">
        <v>7.4950000000000001</v>
      </c>
      <c r="Q72" s="19">
        <v>7.4489999999999998</v>
      </c>
      <c r="R72" s="44">
        <v>1778</v>
      </c>
      <c r="S72" s="44">
        <v>1118.125</v>
      </c>
      <c r="T72" s="20">
        <v>81.8</v>
      </c>
      <c r="U72" s="20">
        <v>2.2000000000000002</v>
      </c>
      <c r="V72" s="20">
        <v>95.5</v>
      </c>
      <c r="W72" s="20">
        <v>7</v>
      </c>
      <c r="X72" s="20"/>
      <c r="Y72" s="20">
        <v>10</v>
      </c>
      <c r="Z72" s="20">
        <v>5.2</v>
      </c>
      <c r="AA72" s="20"/>
      <c r="AB72" s="29">
        <v>1912</v>
      </c>
      <c r="AC72" s="18">
        <f t="shared" si="41"/>
        <v>3.2242833052276558</v>
      </c>
      <c r="AD72" s="84">
        <f t="shared" si="42"/>
        <v>0.5714285714285714</v>
      </c>
      <c r="AE72" s="85">
        <f t="shared" si="43"/>
        <v>2.76</v>
      </c>
      <c r="AF72" s="86">
        <f t="shared" si="44"/>
        <v>0.18338870431893686</v>
      </c>
      <c r="AG72" s="87">
        <f t="shared" si="45"/>
        <v>5.52</v>
      </c>
      <c r="AH72" s="86">
        <f t="shared" si="46"/>
        <v>0.32857142857142851</v>
      </c>
      <c r="AI72" s="96">
        <f t="shared" si="47"/>
        <v>73.599999999999994</v>
      </c>
    </row>
    <row r="73" spans="1:35" ht="16" thickBot="1" x14ac:dyDescent="0.4">
      <c r="A73" s="16" t="s">
        <v>55</v>
      </c>
      <c r="B73" s="17">
        <v>591</v>
      </c>
      <c r="C73" s="17">
        <v>19</v>
      </c>
      <c r="D73" s="17">
        <v>284</v>
      </c>
      <c r="E73" s="17">
        <v>9</v>
      </c>
      <c r="F73" s="30">
        <v>0.97</v>
      </c>
      <c r="G73" s="17">
        <v>382</v>
      </c>
      <c r="H73" s="17">
        <v>9</v>
      </c>
      <c r="I73" s="30">
        <v>0.98</v>
      </c>
      <c r="J73" s="17">
        <v>662</v>
      </c>
      <c r="K73" s="17">
        <v>27</v>
      </c>
      <c r="L73" s="30">
        <v>0.96</v>
      </c>
      <c r="M73" s="18">
        <v>7</v>
      </c>
      <c r="N73" s="19">
        <v>2</v>
      </c>
      <c r="O73" s="19">
        <v>3.12</v>
      </c>
      <c r="P73" s="19">
        <v>7.3419999999999996</v>
      </c>
      <c r="Q73" s="19">
        <v>7.4980000000000002</v>
      </c>
      <c r="R73" s="44">
        <v>1608.3330000000001</v>
      </c>
      <c r="S73" s="44">
        <v>1098.8330000000001</v>
      </c>
      <c r="T73" s="20">
        <v>79.3</v>
      </c>
      <c r="U73" s="20">
        <v>3.9</v>
      </c>
      <c r="V73" s="20">
        <v>89</v>
      </c>
      <c r="W73" s="20">
        <v>12.9</v>
      </c>
      <c r="X73" s="20"/>
      <c r="Y73" s="20">
        <v>10.7</v>
      </c>
      <c r="Z73" s="20">
        <v>4.7</v>
      </c>
      <c r="AA73" s="20"/>
      <c r="AB73" s="29">
        <v>2039</v>
      </c>
      <c r="AC73" s="18">
        <f t="shared" si="41"/>
        <v>3.4500846023688663</v>
      </c>
      <c r="AD73" s="84">
        <f t="shared" si="42"/>
        <v>0.54285714285714282</v>
      </c>
      <c r="AE73" s="85">
        <f t="shared" si="43"/>
        <v>5.3959999999999999</v>
      </c>
      <c r="AF73" s="86">
        <f t="shared" si="44"/>
        <v>0.35853820598006642</v>
      </c>
      <c r="AG73" s="87">
        <f t="shared" si="45"/>
        <v>7.258</v>
      </c>
      <c r="AH73" s="86">
        <f t="shared" si="46"/>
        <v>0.43202380952380953</v>
      </c>
      <c r="AI73" s="96">
        <f t="shared" si="47"/>
        <v>96.773333333333341</v>
      </c>
    </row>
    <row r="74" spans="1:35" ht="16.5" thickTop="1" thickBot="1" x14ac:dyDescent="0.4">
      <c r="A74" s="71" t="s">
        <v>66</v>
      </c>
      <c r="B74" s="21">
        <f>SUM(B62:B73)</f>
        <v>8594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1">
        <f>SUM(M62:M73)</f>
        <v>35</v>
      </c>
      <c r="N74" s="22"/>
      <c r="O74" s="22"/>
      <c r="P74" s="23"/>
      <c r="Q74" s="23"/>
      <c r="R74" s="22"/>
      <c r="S74" s="22"/>
      <c r="T74" s="22"/>
      <c r="U74" s="22"/>
      <c r="V74" s="22"/>
      <c r="W74" s="22"/>
      <c r="X74" s="22"/>
      <c r="Y74" s="24"/>
      <c r="Z74" s="24"/>
      <c r="AA74" s="24"/>
      <c r="AB74" s="21">
        <f>SUM(AB62:AB73)</f>
        <v>20684</v>
      </c>
      <c r="AC74" s="23">
        <f>SUM(AC62:AC73)</f>
        <v>31.170433198307833</v>
      </c>
      <c r="AD74" s="88"/>
      <c r="AE74" s="89"/>
      <c r="AF74" s="90"/>
      <c r="AG74" s="91"/>
      <c r="AH74" s="90"/>
      <c r="AI74" s="97"/>
    </row>
    <row r="75" spans="1:35" ht="16.5" thickTop="1" thickBot="1" x14ac:dyDescent="0.4">
      <c r="A75" s="72" t="s">
        <v>67</v>
      </c>
      <c r="B75" s="25">
        <f t="shared" ref="B75:K75" si="48">AVERAGE(B62:B73)</f>
        <v>716.16666666666663</v>
      </c>
      <c r="C75" s="68">
        <f t="shared" si="48"/>
        <v>23.333333333333332</v>
      </c>
      <c r="D75" s="68">
        <f t="shared" si="48"/>
        <v>121.75</v>
      </c>
      <c r="E75" s="68">
        <f t="shared" si="48"/>
        <v>9.4166666666666661</v>
      </c>
      <c r="F75" s="67">
        <f>AVERAGE(F62:F73)</f>
        <v>0.91333333333333322</v>
      </c>
      <c r="G75" s="68">
        <f>AVERAGE(G62:G73)</f>
        <v>216.08333333333334</v>
      </c>
      <c r="H75" s="68">
        <f>AVERAGE(H62:H73)</f>
        <v>10</v>
      </c>
      <c r="I75" s="67">
        <f>AVERAGE(I62:I73)</f>
        <v>0.95000000000000018</v>
      </c>
      <c r="J75" s="68">
        <f t="shared" si="48"/>
        <v>410.91666666666669</v>
      </c>
      <c r="K75" s="68">
        <f t="shared" si="48"/>
        <v>29</v>
      </c>
      <c r="L75" s="67">
        <f>AVERAGE(L62:L73)</f>
        <v>0.92083333333333339</v>
      </c>
      <c r="M75" s="25"/>
      <c r="N75" s="68">
        <f>AVERAGE(N66:N73)</f>
        <v>1.76</v>
      </c>
      <c r="O75" s="68"/>
      <c r="P75" s="69">
        <f t="shared" ref="P75:Z75" si="49">AVERAGE(P62:P73)</f>
        <v>7.4704166666666678</v>
      </c>
      <c r="Q75" s="69">
        <f t="shared" si="49"/>
        <v>7.5049999999999999</v>
      </c>
      <c r="R75" s="68">
        <f t="shared" si="49"/>
        <v>1509.6135833333331</v>
      </c>
      <c r="S75" s="68">
        <f t="shared" si="49"/>
        <v>1132.98975</v>
      </c>
      <c r="T75" s="68">
        <f>AVERAGE(T62:T73)</f>
        <v>61.091666666666661</v>
      </c>
      <c r="U75" s="68">
        <f>AVERAGE(U62:U73)</f>
        <v>8.8083333333333336</v>
      </c>
      <c r="V75" s="68">
        <f t="shared" si="49"/>
        <v>71.508333333333326</v>
      </c>
      <c r="W75" s="68">
        <f t="shared" si="49"/>
        <v>13.258333333333333</v>
      </c>
      <c r="X75" s="66"/>
      <c r="Y75" s="70">
        <f t="shared" si="49"/>
        <v>8.4666666666666668</v>
      </c>
      <c r="Z75" s="70">
        <f t="shared" si="49"/>
        <v>4.5916666666666668</v>
      </c>
      <c r="AA75" s="66"/>
      <c r="AB75" s="25">
        <f>AVERAGE(AB66:AB73)</f>
        <v>1637.375</v>
      </c>
      <c r="AC75" s="69">
        <f>AVERAGE(AC62:AC73)</f>
        <v>2.5975360998589863</v>
      </c>
      <c r="AD75" s="92">
        <f t="shared" ref="AD75" si="50">C75/$C$2</f>
        <v>0.66666666666666663</v>
      </c>
      <c r="AE75" s="93">
        <f t="shared" ref="AE75" si="51">(C75*D75)/1000</f>
        <v>2.8408333333333329</v>
      </c>
      <c r="AF75" s="94">
        <f t="shared" si="44"/>
        <v>0.18875968992248057</v>
      </c>
      <c r="AG75" s="95">
        <f t="shared" ref="AG75" si="52">(C75*G75)/1000</f>
        <v>5.0419444444444448</v>
      </c>
      <c r="AH75" s="94">
        <f t="shared" si="46"/>
        <v>0.30011574074074077</v>
      </c>
      <c r="AI75" s="98">
        <f>AVERAGE(AI62:AI73)</f>
        <v>66.555555555555557</v>
      </c>
    </row>
    <row r="76" spans="1:35" ht="16" thickTop="1" x14ac:dyDescent="0.35"/>
    <row r="77" spans="1:35" ht="16" thickBot="1" x14ac:dyDescent="0.4"/>
    <row r="78" spans="1:35" ht="16" thickTop="1" x14ac:dyDescent="0.35">
      <c r="A78" s="8" t="s">
        <v>5</v>
      </c>
      <c r="B78" s="9" t="s">
        <v>6</v>
      </c>
      <c r="C78" s="9" t="s">
        <v>6</v>
      </c>
      <c r="D78" s="9" t="s">
        <v>7</v>
      </c>
      <c r="E78" s="9" t="s">
        <v>8</v>
      </c>
      <c r="F78" s="10" t="s">
        <v>2</v>
      </c>
      <c r="G78" s="9" t="s">
        <v>9</v>
      </c>
      <c r="H78" s="9" t="s">
        <v>10</v>
      </c>
      <c r="I78" s="10" t="s">
        <v>3</v>
      </c>
      <c r="J78" s="9" t="s">
        <v>11</v>
      </c>
      <c r="K78" s="9" t="s">
        <v>12</v>
      </c>
      <c r="L78" s="10" t="s">
        <v>13</v>
      </c>
      <c r="M78" s="9" t="s">
        <v>14</v>
      </c>
      <c r="N78" s="26" t="s">
        <v>15</v>
      </c>
      <c r="O78" s="73" t="s">
        <v>79</v>
      </c>
      <c r="P78" s="9" t="s">
        <v>16</v>
      </c>
      <c r="Q78" s="9" t="s">
        <v>17</v>
      </c>
      <c r="R78" s="9" t="s">
        <v>18</v>
      </c>
      <c r="S78" s="9" t="s">
        <v>19</v>
      </c>
      <c r="T78" s="9" t="s">
        <v>20</v>
      </c>
      <c r="U78" s="9" t="s">
        <v>21</v>
      </c>
      <c r="V78" s="9" t="s">
        <v>22</v>
      </c>
      <c r="W78" s="9" t="s">
        <v>23</v>
      </c>
      <c r="X78" s="65" t="s">
        <v>68</v>
      </c>
      <c r="Y78" s="9" t="s">
        <v>24</v>
      </c>
      <c r="Z78" s="9" t="s">
        <v>25</v>
      </c>
      <c r="AA78" s="65" t="s">
        <v>69</v>
      </c>
      <c r="AB78" s="26" t="s">
        <v>26</v>
      </c>
      <c r="AC78" s="26" t="s">
        <v>27</v>
      </c>
      <c r="AD78" s="76" t="s">
        <v>28</v>
      </c>
      <c r="AE78" s="77" t="s">
        <v>29</v>
      </c>
      <c r="AF78" s="78" t="s">
        <v>30</v>
      </c>
      <c r="AG78" s="79" t="s">
        <v>28</v>
      </c>
      <c r="AH78" s="78" t="s">
        <v>28</v>
      </c>
      <c r="AI78" s="76" t="s">
        <v>83</v>
      </c>
    </row>
    <row r="79" spans="1:35" ht="16" thickBot="1" x14ac:dyDescent="0.4">
      <c r="A79" s="12" t="s">
        <v>70</v>
      </c>
      <c r="B79" s="13" t="s">
        <v>32</v>
      </c>
      <c r="C79" s="14" t="s">
        <v>33</v>
      </c>
      <c r="D79" s="13" t="s">
        <v>34</v>
      </c>
      <c r="E79" s="13" t="s">
        <v>34</v>
      </c>
      <c r="F79" s="15" t="s">
        <v>35</v>
      </c>
      <c r="G79" s="13" t="s">
        <v>34</v>
      </c>
      <c r="H79" s="13" t="s">
        <v>34</v>
      </c>
      <c r="I79" s="15" t="s">
        <v>35</v>
      </c>
      <c r="J79" s="13" t="s">
        <v>34</v>
      </c>
      <c r="K79" s="13" t="s">
        <v>34</v>
      </c>
      <c r="L79" s="15" t="s">
        <v>35</v>
      </c>
      <c r="M79" s="13" t="s">
        <v>36</v>
      </c>
      <c r="N79" s="27" t="s">
        <v>37</v>
      </c>
      <c r="O79" s="27"/>
      <c r="P79" s="13"/>
      <c r="Q79" s="13"/>
      <c r="R79" s="13"/>
      <c r="S79" s="13"/>
      <c r="T79" s="13"/>
      <c r="U79" s="13"/>
      <c r="V79" s="13"/>
      <c r="W79" s="13"/>
      <c r="X79" s="66" t="s">
        <v>35</v>
      </c>
      <c r="Y79" s="13"/>
      <c r="Z79" s="13"/>
      <c r="AA79" s="66" t="s">
        <v>35</v>
      </c>
      <c r="AB79" s="14" t="s">
        <v>38</v>
      </c>
      <c r="AC79" s="14" t="s">
        <v>39</v>
      </c>
      <c r="AD79" s="80" t="s">
        <v>6</v>
      </c>
      <c r="AE79" s="81" t="s">
        <v>40</v>
      </c>
      <c r="AF79" s="82" t="s">
        <v>41</v>
      </c>
      <c r="AG79" s="83" t="s">
        <v>42</v>
      </c>
      <c r="AH79" s="82" t="s">
        <v>43</v>
      </c>
      <c r="AI79" s="80" t="s">
        <v>84</v>
      </c>
    </row>
    <row r="80" spans="1:35" ht="16" thickTop="1" x14ac:dyDescent="0.35">
      <c r="A80" s="16" t="s">
        <v>44</v>
      </c>
      <c r="B80" s="17">
        <v>745</v>
      </c>
      <c r="C80" s="17">
        <v>24</v>
      </c>
      <c r="D80" s="17">
        <v>218</v>
      </c>
      <c r="E80" s="17">
        <v>8</v>
      </c>
      <c r="F80" s="30">
        <v>0.96</v>
      </c>
      <c r="G80" s="17">
        <v>334</v>
      </c>
      <c r="H80" s="17">
        <v>8</v>
      </c>
      <c r="I80" s="30">
        <v>0.98</v>
      </c>
      <c r="J80" s="17">
        <v>629</v>
      </c>
      <c r="K80" s="17">
        <v>25</v>
      </c>
      <c r="L80" s="30">
        <v>0.96</v>
      </c>
      <c r="M80" s="18">
        <v>0</v>
      </c>
      <c r="N80" s="19" t="s">
        <v>62</v>
      </c>
      <c r="O80" s="19">
        <v>3.0150000000000001</v>
      </c>
      <c r="P80" s="19">
        <v>7.49</v>
      </c>
      <c r="Q80" s="19">
        <v>7.34</v>
      </c>
      <c r="R80" s="44">
        <v>1673</v>
      </c>
      <c r="S80" s="44">
        <v>1056</v>
      </c>
      <c r="T80" s="20">
        <v>80.400000000000006</v>
      </c>
      <c r="U80" s="20">
        <v>1.8</v>
      </c>
      <c r="V80" s="20">
        <v>90.2</v>
      </c>
      <c r="W80" s="20">
        <v>8.1999999999999993</v>
      </c>
      <c r="X80" s="20"/>
      <c r="Y80" s="20">
        <v>10.4</v>
      </c>
      <c r="Z80" s="20">
        <v>4.2</v>
      </c>
      <c r="AA80" s="20"/>
      <c r="AB80" s="46">
        <v>2037</v>
      </c>
      <c r="AC80" s="18">
        <f t="shared" ref="AC80:AC91" si="53">AB80/B80</f>
        <v>2.734228187919463</v>
      </c>
      <c r="AD80" s="84">
        <f>C80/$C$2</f>
        <v>0.68571428571428572</v>
      </c>
      <c r="AE80" s="85">
        <f>(C80*D80)/1000</f>
        <v>5.2320000000000002</v>
      </c>
      <c r="AF80" s="86">
        <f>(AE80)/$E$3</f>
        <v>0.34764119601328902</v>
      </c>
      <c r="AG80" s="87">
        <f>(C80*G80)/1000</f>
        <v>8.016</v>
      </c>
      <c r="AH80" s="86">
        <f>(AG80)/$G$3</f>
        <v>0.47714285714285715</v>
      </c>
      <c r="AI80" s="96">
        <f>(0.8*C80*G80)/60</f>
        <v>106.88000000000002</v>
      </c>
    </row>
    <row r="81" spans="1:35" x14ac:dyDescent="0.35">
      <c r="A81" s="16" t="s">
        <v>45</v>
      </c>
      <c r="B81" s="17">
        <v>602</v>
      </c>
      <c r="C81" s="17">
        <v>22</v>
      </c>
      <c r="D81" s="17">
        <v>154</v>
      </c>
      <c r="E81" s="17">
        <v>7</v>
      </c>
      <c r="F81" s="30">
        <v>0.95</v>
      </c>
      <c r="G81" s="17">
        <v>264</v>
      </c>
      <c r="H81" s="17">
        <v>5</v>
      </c>
      <c r="I81" s="30">
        <v>0.98</v>
      </c>
      <c r="J81" s="17">
        <v>458</v>
      </c>
      <c r="K81" s="17">
        <v>25</v>
      </c>
      <c r="L81" s="30">
        <v>0.95</v>
      </c>
      <c r="M81" s="18">
        <v>7</v>
      </c>
      <c r="N81" s="19">
        <v>2.1</v>
      </c>
      <c r="O81" s="19">
        <v>3.55</v>
      </c>
      <c r="P81" s="19">
        <v>7.32</v>
      </c>
      <c r="Q81" s="19">
        <v>7.48</v>
      </c>
      <c r="R81" s="44">
        <v>1425</v>
      </c>
      <c r="S81" s="44">
        <v>1229</v>
      </c>
      <c r="T81" s="20">
        <v>60.1</v>
      </c>
      <c r="U81" s="20">
        <v>3.1</v>
      </c>
      <c r="V81" s="20">
        <v>70.400000000000006</v>
      </c>
      <c r="W81" s="20">
        <v>8.1</v>
      </c>
      <c r="X81" s="20"/>
      <c r="Y81" s="20">
        <v>9.5</v>
      </c>
      <c r="Z81" s="20">
        <v>4.8</v>
      </c>
      <c r="AA81" s="20"/>
      <c r="AB81" s="17">
        <v>1804</v>
      </c>
      <c r="AC81" s="18">
        <f t="shared" si="53"/>
        <v>2.9966777408637872</v>
      </c>
      <c r="AD81" s="84">
        <f t="shared" ref="AD81:AD93" si="54">C81/$C$2</f>
        <v>0.62857142857142856</v>
      </c>
      <c r="AE81" s="85">
        <f t="shared" ref="AE81:AE93" si="55">(C81*D81)/1000</f>
        <v>3.3879999999999999</v>
      </c>
      <c r="AF81" s="86">
        <f t="shared" ref="AF81:AF93" si="56">(AE81)/$E$3</f>
        <v>0.22511627906976742</v>
      </c>
      <c r="AG81" s="87">
        <f t="shared" ref="AG81:AG93" si="57">(C81*G81)/1000</f>
        <v>5.8079999999999998</v>
      </c>
      <c r="AH81" s="86">
        <f t="shared" ref="AH81:AH93" si="58">(AG81)/$G$3</f>
        <v>0.3457142857142857</v>
      </c>
      <c r="AI81" s="96">
        <f t="shared" ref="AI81:AI91" si="59">(0.8*C81*G81)/60</f>
        <v>77.440000000000012</v>
      </c>
    </row>
    <row r="82" spans="1:35" x14ac:dyDescent="0.35">
      <c r="A82" s="16" t="s">
        <v>46</v>
      </c>
      <c r="B82" s="17">
        <v>709</v>
      </c>
      <c r="C82" s="17">
        <v>23</v>
      </c>
      <c r="D82" s="17">
        <v>225</v>
      </c>
      <c r="E82" s="17">
        <v>6</v>
      </c>
      <c r="F82" s="30">
        <v>0.97</v>
      </c>
      <c r="G82" s="17">
        <v>306</v>
      </c>
      <c r="H82" s="17">
        <v>5</v>
      </c>
      <c r="I82" s="30">
        <v>0.98</v>
      </c>
      <c r="J82" s="17">
        <v>520</v>
      </c>
      <c r="K82" s="17">
        <v>25</v>
      </c>
      <c r="L82" s="30">
        <v>0.95</v>
      </c>
      <c r="M82" s="18">
        <v>0</v>
      </c>
      <c r="N82" s="19" t="s">
        <v>62</v>
      </c>
      <c r="O82" s="19">
        <v>4.63</v>
      </c>
      <c r="P82" s="19">
        <v>7.33</v>
      </c>
      <c r="Q82" s="19">
        <v>7.5</v>
      </c>
      <c r="R82" s="44">
        <v>1336</v>
      </c>
      <c r="S82" s="44">
        <v>1104</v>
      </c>
      <c r="T82" s="20">
        <v>60.7</v>
      </c>
      <c r="U82" s="20">
        <v>0.4</v>
      </c>
      <c r="V82" s="20">
        <v>72.599999999999994</v>
      </c>
      <c r="W82" s="20">
        <v>4.8</v>
      </c>
      <c r="X82" s="20"/>
      <c r="Y82" s="20">
        <v>9</v>
      </c>
      <c r="Z82" s="20">
        <v>5.6</v>
      </c>
      <c r="AA82" s="20"/>
      <c r="AB82" s="17">
        <v>2035</v>
      </c>
      <c r="AC82" s="18">
        <f t="shared" si="53"/>
        <v>2.8702397743300425</v>
      </c>
      <c r="AD82" s="84">
        <f t="shared" si="54"/>
        <v>0.65714285714285714</v>
      </c>
      <c r="AE82" s="85">
        <f t="shared" si="55"/>
        <v>5.1749999999999998</v>
      </c>
      <c r="AF82" s="86">
        <f t="shared" si="56"/>
        <v>0.34385382059800662</v>
      </c>
      <c r="AG82" s="87">
        <f t="shared" si="57"/>
        <v>7.0380000000000003</v>
      </c>
      <c r="AH82" s="86">
        <f t="shared" si="58"/>
        <v>0.41892857142857143</v>
      </c>
      <c r="AI82" s="96">
        <f t="shared" si="59"/>
        <v>93.84</v>
      </c>
    </row>
    <row r="83" spans="1:35" x14ac:dyDescent="0.35">
      <c r="A83" s="16" t="s">
        <v>47</v>
      </c>
      <c r="B83" s="17">
        <v>719</v>
      </c>
      <c r="C83" s="17">
        <v>24</v>
      </c>
      <c r="D83" s="17">
        <v>174</v>
      </c>
      <c r="E83" s="17">
        <v>4</v>
      </c>
      <c r="F83" s="30">
        <v>0.98</v>
      </c>
      <c r="G83" s="17">
        <v>266</v>
      </c>
      <c r="H83" s="17">
        <v>6</v>
      </c>
      <c r="I83" s="30">
        <v>0.98</v>
      </c>
      <c r="J83" s="17">
        <v>440</v>
      </c>
      <c r="K83" s="17">
        <v>24</v>
      </c>
      <c r="L83" s="30">
        <v>0.95</v>
      </c>
      <c r="M83" s="37">
        <v>7</v>
      </c>
      <c r="N83" s="34">
        <v>1.78</v>
      </c>
      <c r="O83" s="19">
        <v>5.0199999999999996</v>
      </c>
      <c r="P83" s="19">
        <v>7.4</v>
      </c>
      <c r="Q83" s="19">
        <v>7.57</v>
      </c>
      <c r="R83" s="44">
        <v>1364</v>
      </c>
      <c r="S83" s="44">
        <v>1074</v>
      </c>
      <c r="T83" s="20">
        <v>55.5</v>
      </c>
      <c r="U83" s="20">
        <v>0.7</v>
      </c>
      <c r="V83" s="20">
        <v>65.8</v>
      </c>
      <c r="W83" s="20">
        <v>4.9000000000000004</v>
      </c>
      <c r="X83" s="20"/>
      <c r="Y83" s="20">
        <v>9.6999999999999993</v>
      </c>
      <c r="Z83" s="20">
        <v>5.4</v>
      </c>
      <c r="AA83" s="20"/>
      <c r="AB83" s="17">
        <v>1949</v>
      </c>
      <c r="AC83" s="18">
        <f t="shared" si="53"/>
        <v>2.7107093184979139</v>
      </c>
      <c r="AD83" s="84">
        <f t="shared" si="54"/>
        <v>0.68571428571428572</v>
      </c>
      <c r="AE83" s="85">
        <f t="shared" si="55"/>
        <v>4.1760000000000002</v>
      </c>
      <c r="AF83" s="86">
        <f t="shared" si="56"/>
        <v>0.27747508305647839</v>
      </c>
      <c r="AG83" s="87">
        <f t="shared" si="57"/>
        <v>6.3840000000000003</v>
      </c>
      <c r="AH83" s="86">
        <f t="shared" si="58"/>
        <v>0.38</v>
      </c>
      <c r="AI83" s="96">
        <f t="shared" si="59"/>
        <v>85.120000000000019</v>
      </c>
    </row>
    <row r="84" spans="1:35" x14ac:dyDescent="0.35">
      <c r="A84" s="16" t="s">
        <v>48</v>
      </c>
      <c r="B84" s="17">
        <v>612</v>
      </c>
      <c r="C84" s="17">
        <v>20</v>
      </c>
      <c r="D84" s="17">
        <v>176</v>
      </c>
      <c r="E84" s="17">
        <v>5</v>
      </c>
      <c r="F84" s="30">
        <v>0.97</v>
      </c>
      <c r="G84" s="17">
        <v>359</v>
      </c>
      <c r="H84" s="17">
        <v>7</v>
      </c>
      <c r="I84" s="48">
        <v>0.98</v>
      </c>
      <c r="J84" s="17">
        <v>646</v>
      </c>
      <c r="K84" s="17">
        <v>25</v>
      </c>
      <c r="L84" s="30">
        <v>0.96</v>
      </c>
      <c r="M84" s="47">
        <v>7</v>
      </c>
      <c r="N84" s="47">
        <v>2.5</v>
      </c>
      <c r="O84" s="19">
        <v>4.5199999999999996</v>
      </c>
      <c r="P84" s="49">
        <v>7.33</v>
      </c>
      <c r="Q84" s="19">
        <v>7.42</v>
      </c>
      <c r="R84" s="17">
        <v>1608</v>
      </c>
      <c r="S84" s="17">
        <v>1108</v>
      </c>
      <c r="T84" s="20">
        <v>68.599999999999994</v>
      </c>
      <c r="U84" s="20">
        <v>2</v>
      </c>
      <c r="V84" s="20">
        <v>85.5</v>
      </c>
      <c r="W84" s="20">
        <v>6.5</v>
      </c>
      <c r="X84" s="20"/>
      <c r="Y84" s="20">
        <v>10.3</v>
      </c>
      <c r="Z84" s="20">
        <v>5.5</v>
      </c>
      <c r="AA84" s="20"/>
      <c r="AB84" s="17">
        <v>1978</v>
      </c>
      <c r="AC84" s="18">
        <f t="shared" si="53"/>
        <v>3.2320261437908497</v>
      </c>
      <c r="AD84" s="84">
        <f t="shared" si="54"/>
        <v>0.5714285714285714</v>
      </c>
      <c r="AE84" s="85">
        <f t="shared" si="55"/>
        <v>3.52</v>
      </c>
      <c r="AF84" s="86">
        <f t="shared" si="56"/>
        <v>0.23388704318936876</v>
      </c>
      <c r="AG84" s="87">
        <f t="shared" si="57"/>
        <v>7.18</v>
      </c>
      <c r="AH84" s="86">
        <f t="shared" si="58"/>
        <v>0.42738095238095236</v>
      </c>
      <c r="AI84" s="96">
        <f t="shared" si="59"/>
        <v>95.733333333333334</v>
      </c>
    </row>
    <row r="85" spans="1:35" x14ac:dyDescent="0.35">
      <c r="A85" s="16" t="s">
        <v>49</v>
      </c>
      <c r="B85" s="17">
        <v>597</v>
      </c>
      <c r="C85" s="17">
        <v>20</v>
      </c>
      <c r="D85" s="17">
        <v>172</v>
      </c>
      <c r="E85" s="17">
        <v>8</v>
      </c>
      <c r="F85" s="30">
        <v>0.96</v>
      </c>
      <c r="G85" s="17">
        <v>377</v>
      </c>
      <c r="H85" s="17">
        <v>9</v>
      </c>
      <c r="I85" s="30">
        <v>0.98</v>
      </c>
      <c r="J85" s="17">
        <v>611</v>
      </c>
      <c r="K85" s="17">
        <v>23</v>
      </c>
      <c r="L85" s="30">
        <v>0.96</v>
      </c>
      <c r="M85" s="52">
        <v>0</v>
      </c>
      <c r="N85" s="3" t="s">
        <v>62</v>
      </c>
      <c r="O85" s="19">
        <v>5.23</v>
      </c>
      <c r="P85" s="50">
        <v>7.05</v>
      </c>
      <c r="Q85" s="51">
        <v>7.4</v>
      </c>
      <c r="R85" s="17">
        <v>1521</v>
      </c>
      <c r="S85" s="17">
        <v>1129</v>
      </c>
      <c r="T85" s="20">
        <v>74.5</v>
      </c>
      <c r="U85" s="20">
        <v>1.2</v>
      </c>
      <c r="V85" s="20">
        <v>86.9</v>
      </c>
      <c r="W85" s="20">
        <v>5.9</v>
      </c>
      <c r="X85" s="20"/>
      <c r="Y85" s="20">
        <v>10.5</v>
      </c>
      <c r="Z85" s="20">
        <v>4.3</v>
      </c>
      <c r="AA85" s="20"/>
      <c r="AB85" s="46">
        <v>1934</v>
      </c>
      <c r="AC85" s="18">
        <f t="shared" si="53"/>
        <v>3.2395309882747068</v>
      </c>
      <c r="AD85" s="84">
        <f t="shared" si="54"/>
        <v>0.5714285714285714</v>
      </c>
      <c r="AE85" s="85">
        <f t="shared" si="55"/>
        <v>3.44</v>
      </c>
      <c r="AF85" s="86">
        <f t="shared" si="56"/>
        <v>0.22857142857142856</v>
      </c>
      <c r="AG85" s="87">
        <f t="shared" si="57"/>
        <v>7.54</v>
      </c>
      <c r="AH85" s="86">
        <f t="shared" si="58"/>
        <v>0.44880952380952377</v>
      </c>
      <c r="AI85" s="96">
        <f t="shared" si="59"/>
        <v>100.53333333333333</v>
      </c>
    </row>
    <row r="86" spans="1:35" x14ac:dyDescent="0.35">
      <c r="A86" s="16" t="s">
        <v>50</v>
      </c>
      <c r="B86" s="17">
        <v>697</v>
      </c>
      <c r="C86" s="17">
        <v>22.484000000000002</v>
      </c>
      <c r="D86" s="17">
        <v>89</v>
      </c>
      <c r="E86" s="17">
        <v>4.5999999999999996</v>
      </c>
      <c r="F86" s="30">
        <v>0.95</v>
      </c>
      <c r="G86" s="17">
        <v>128</v>
      </c>
      <c r="H86" s="17">
        <v>6</v>
      </c>
      <c r="I86" s="30">
        <v>0.95</v>
      </c>
      <c r="J86" s="17">
        <v>230</v>
      </c>
      <c r="K86" s="17">
        <v>21</v>
      </c>
      <c r="L86" s="30">
        <v>0.91</v>
      </c>
      <c r="M86" s="18">
        <v>7</v>
      </c>
      <c r="N86" s="19">
        <v>2.4</v>
      </c>
      <c r="O86" s="19">
        <v>4.96</v>
      </c>
      <c r="P86" s="19">
        <v>7.3079999999999998</v>
      </c>
      <c r="Q86" s="19">
        <v>7.452</v>
      </c>
      <c r="R86" s="44">
        <v>1198.4000000000001</v>
      </c>
      <c r="S86" s="44">
        <v>1115.2</v>
      </c>
      <c r="T86" s="20">
        <v>35.6</v>
      </c>
      <c r="U86" s="20">
        <v>1.2</v>
      </c>
      <c r="V86" s="20">
        <v>42.8</v>
      </c>
      <c r="W86" s="20">
        <v>5.2</v>
      </c>
      <c r="X86" s="20"/>
      <c r="Y86" s="20">
        <v>5.3</v>
      </c>
      <c r="Z86" s="20">
        <v>5.2</v>
      </c>
      <c r="AA86" s="20"/>
      <c r="AB86" s="46">
        <v>1998</v>
      </c>
      <c r="AC86" s="18">
        <f t="shared" si="53"/>
        <v>2.8665710186513631</v>
      </c>
      <c r="AD86" s="84">
        <f t="shared" si="54"/>
        <v>0.64240000000000008</v>
      </c>
      <c r="AE86" s="85">
        <f t="shared" si="55"/>
        <v>2.0010760000000003</v>
      </c>
      <c r="AF86" s="86">
        <f t="shared" si="56"/>
        <v>0.13296186046511629</v>
      </c>
      <c r="AG86" s="87">
        <f t="shared" si="57"/>
        <v>2.8779520000000001</v>
      </c>
      <c r="AH86" s="86">
        <f t="shared" si="58"/>
        <v>0.17130666666666666</v>
      </c>
      <c r="AI86" s="96">
        <f t="shared" si="59"/>
        <v>38.372693333333338</v>
      </c>
    </row>
    <row r="87" spans="1:35" x14ac:dyDescent="0.35">
      <c r="A87" s="16" t="s">
        <v>51</v>
      </c>
      <c r="B87" s="17">
        <v>691</v>
      </c>
      <c r="C87" s="17">
        <v>22</v>
      </c>
      <c r="D87" s="17">
        <v>99</v>
      </c>
      <c r="E87" s="17">
        <v>6</v>
      </c>
      <c r="F87" s="30">
        <v>0.94</v>
      </c>
      <c r="G87" s="17">
        <v>119</v>
      </c>
      <c r="H87" s="17">
        <v>7</v>
      </c>
      <c r="I87" s="30">
        <v>0.94</v>
      </c>
      <c r="J87" s="17">
        <v>272</v>
      </c>
      <c r="K87" s="17">
        <v>22</v>
      </c>
      <c r="L87" s="30">
        <v>0.92</v>
      </c>
      <c r="M87" s="18">
        <v>0</v>
      </c>
      <c r="N87" s="19" t="s">
        <v>62</v>
      </c>
      <c r="O87" s="19">
        <v>5</v>
      </c>
      <c r="P87" s="19">
        <v>7.27</v>
      </c>
      <c r="Q87" s="19">
        <v>7.49</v>
      </c>
      <c r="R87" s="44">
        <v>1376</v>
      </c>
      <c r="S87" s="44">
        <v>1041</v>
      </c>
      <c r="T87" s="20" t="s">
        <v>71</v>
      </c>
      <c r="U87" s="20">
        <v>1.3</v>
      </c>
      <c r="V87" s="20">
        <v>50.1</v>
      </c>
      <c r="W87" s="20">
        <v>4.5999999999999996</v>
      </c>
      <c r="X87" s="20"/>
      <c r="Y87" s="20">
        <v>5.9</v>
      </c>
      <c r="Z87" s="20">
        <v>5.2</v>
      </c>
      <c r="AA87" s="20"/>
      <c r="AB87" s="46">
        <v>2032</v>
      </c>
      <c r="AC87" s="18">
        <f t="shared" si="53"/>
        <v>2.9406657018813314</v>
      </c>
      <c r="AD87" s="84">
        <f t="shared" si="54"/>
        <v>0.62857142857142856</v>
      </c>
      <c r="AE87" s="85">
        <f t="shared" si="55"/>
        <v>2.1779999999999999</v>
      </c>
      <c r="AF87" s="86">
        <f t="shared" si="56"/>
        <v>0.14471760797342192</v>
      </c>
      <c r="AG87" s="87">
        <f t="shared" si="57"/>
        <v>2.6179999999999999</v>
      </c>
      <c r="AH87" s="86">
        <f t="shared" si="58"/>
        <v>0.15583333333333332</v>
      </c>
      <c r="AI87" s="96">
        <f t="shared" si="59"/>
        <v>34.906666666666666</v>
      </c>
    </row>
    <row r="88" spans="1:35" x14ac:dyDescent="0.35">
      <c r="A88" s="16" t="s">
        <v>52</v>
      </c>
      <c r="B88" s="17">
        <v>425</v>
      </c>
      <c r="C88" s="17">
        <v>14</v>
      </c>
      <c r="D88" s="17">
        <v>130</v>
      </c>
      <c r="E88" s="17">
        <v>5</v>
      </c>
      <c r="F88" s="30">
        <v>0.96</v>
      </c>
      <c r="G88" s="17">
        <v>325</v>
      </c>
      <c r="H88" s="17">
        <v>8</v>
      </c>
      <c r="I88" s="30">
        <v>0.98</v>
      </c>
      <c r="J88" s="17">
        <v>602</v>
      </c>
      <c r="K88" s="17">
        <v>21</v>
      </c>
      <c r="L88" s="30">
        <v>0.97</v>
      </c>
      <c r="M88" s="18">
        <v>0</v>
      </c>
      <c r="N88" s="19" t="s">
        <v>62</v>
      </c>
      <c r="O88" s="19">
        <v>4.2300000000000004</v>
      </c>
      <c r="P88" s="19">
        <v>7.21</v>
      </c>
      <c r="Q88" s="19">
        <v>7.43</v>
      </c>
      <c r="R88" s="44">
        <v>1566</v>
      </c>
      <c r="S88" s="44">
        <v>1040</v>
      </c>
      <c r="T88" s="20">
        <v>71</v>
      </c>
      <c r="U88" s="20">
        <v>1.9</v>
      </c>
      <c r="V88" s="20">
        <v>86.3</v>
      </c>
      <c r="W88" s="20">
        <v>6.6</v>
      </c>
      <c r="X88" s="20"/>
      <c r="Y88" s="20">
        <v>10.5</v>
      </c>
      <c r="Z88" s="20">
        <v>6.2</v>
      </c>
      <c r="AA88" s="20"/>
      <c r="AB88" s="46">
        <v>687</v>
      </c>
      <c r="AC88" s="18">
        <f t="shared" si="53"/>
        <v>1.6164705882352941</v>
      </c>
      <c r="AD88" s="84">
        <f t="shared" si="54"/>
        <v>0.4</v>
      </c>
      <c r="AE88" s="85">
        <f t="shared" si="55"/>
        <v>1.82</v>
      </c>
      <c r="AF88" s="86">
        <f t="shared" si="56"/>
        <v>0.12093023255813953</v>
      </c>
      <c r="AG88" s="87">
        <f t="shared" si="57"/>
        <v>4.55</v>
      </c>
      <c r="AH88" s="86">
        <f t="shared" si="58"/>
        <v>0.27083333333333331</v>
      </c>
      <c r="AI88" s="96">
        <f t="shared" si="59"/>
        <v>60.666666666666671</v>
      </c>
    </row>
    <row r="89" spans="1:35" x14ac:dyDescent="0.35">
      <c r="A89" s="16" t="s">
        <v>53</v>
      </c>
      <c r="B89" s="17">
        <v>529</v>
      </c>
      <c r="C89" s="17">
        <v>17</v>
      </c>
      <c r="D89" s="17">
        <v>310</v>
      </c>
      <c r="E89" s="17">
        <v>6</v>
      </c>
      <c r="F89" s="30">
        <v>0.98</v>
      </c>
      <c r="G89" s="17">
        <v>385</v>
      </c>
      <c r="H89" s="17">
        <v>6</v>
      </c>
      <c r="I89" s="30">
        <v>0.98</v>
      </c>
      <c r="J89" s="17">
        <v>725</v>
      </c>
      <c r="K89" s="17">
        <v>30</v>
      </c>
      <c r="L89" s="30">
        <v>0.96</v>
      </c>
      <c r="M89" s="18">
        <v>0</v>
      </c>
      <c r="N89" s="19" t="s">
        <v>62</v>
      </c>
      <c r="O89" s="19">
        <v>4.12</v>
      </c>
      <c r="P89" s="19">
        <v>7.16</v>
      </c>
      <c r="Q89" s="19">
        <v>7.38</v>
      </c>
      <c r="R89" s="44">
        <v>1714.625</v>
      </c>
      <c r="S89" s="44">
        <v>1138.875</v>
      </c>
      <c r="T89" s="20">
        <v>85.1</v>
      </c>
      <c r="U89" s="20">
        <v>2</v>
      </c>
      <c r="V89" s="20">
        <v>100.6</v>
      </c>
      <c r="W89" s="20">
        <v>9.1</v>
      </c>
      <c r="X89" s="20"/>
      <c r="Y89" s="20">
        <v>13</v>
      </c>
      <c r="Z89" s="20">
        <v>6.2</v>
      </c>
      <c r="AA89" s="20"/>
      <c r="AB89" s="46">
        <v>896</v>
      </c>
      <c r="AC89" s="18">
        <f t="shared" si="53"/>
        <v>1.6937618147448015</v>
      </c>
      <c r="AD89" s="84">
        <f t="shared" si="54"/>
        <v>0.48571428571428571</v>
      </c>
      <c r="AE89" s="85">
        <f t="shared" si="55"/>
        <v>5.27</v>
      </c>
      <c r="AF89" s="86">
        <f t="shared" si="56"/>
        <v>0.3501661129568106</v>
      </c>
      <c r="AG89" s="87">
        <f t="shared" si="57"/>
        <v>6.5449999999999999</v>
      </c>
      <c r="AH89" s="86">
        <f t="shared" si="58"/>
        <v>0.38958333333333334</v>
      </c>
      <c r="AI89" s="96">
        <f t="shared" si="59"/>
        <v>87.26666666666668</v>
      </c>
    </row>
    <row r="90" spans="1:35" x14ac:dyDescent="0.35">
      <c r="A90" s="16" t="s">
        <v>54</v>
      </c>
      <c r="B90" s="17">
        <v>757</v>
      </c>
      <c r="C90" s="17">
        <v>25</v>
      </c>
      <c r="D90" s="17">
        <v>155</v>
      </c>
      <c r="E90" s="17">
        <v>7</v>
      </c>
      <c r="F90" s="30">
        <v>0.95</v>
      </c>
      <c r="G90" s="17">
        <v>317</v>
      </c>
      <c r="H90" s="17">
        <v>6</v>
      </c>
      <c r="I90" s="30">
        <v>0.96</v>
      </c>
      <c r="J90" s="17">
        <v>620</v>
      </c>
      <c r="K90" s="17">
        <v>25</v>
      </c>
      <c r="L90" s="30">
        <v>0.96</v>
      </c>
      <c r="M90" s="18">
        <v>0</v>
      </c>
      <c r="N90" s="19" t="s">
        <v>62</v>
      </c>
      <c r="O90" s="19">
        <v>3.25</v>
      </c>
      <c r="P90" s="19">
        <v>7.18</v>
      </c>
      <c r="Q90" s="19">
        <v>7.4</v>
      </c>
      <c r="R90" s="44">
        <v>1619</v>
      </c>
      <c r="S90" s="44">
        <v>1215</v>
      </c>
      <c r="T90" s="20">
        <v>70</v>
      </c>
      <c r="U90" s="20">
        <v>1.2</v>
      </c>
      <c r="V90" s="20">
        <v>89.7</v>
      </c>
      <c r="W90" s="20">
        <v>10.7</v>
      </c>
      <c r="X90" s="20"/>
      <c r="Y90" s="20">
        <v>9.4</v>
      </c>
      <c r="Z90" s="20">
        <v>5.4</v>
      </c>
      <c r="AA90" s="20"/>
      <c r="AB90" s="46">
        <v>933</v>
      </c>
      <c r="AC90" s="18">
        <f t="shared" si="53"/>
        <v>1.2324966974900924</v>
      </c>
      <c r="AD90" s="84">
        <f t="shared" si="54"/>
        <v>0.7142857142857143</v>
      </c>
      <c r="AE90" s="85">
        <f t="shared" si="55"/>
        <v>3.875</v>
      </c>
      <c r="AF90" s="86">
        <f t="shared" si="56"/>
        <v>0.25747508305647837</v>
      </c>
      <c r="AG90" s="87">
        <f t="shared" si="57"/>
        <v>7.9249999999999998</v>
      </c>
      <c r="AH90" s="86">
        <f t="shared" si="58"/>
        <v>0.47172619047619047</v>
      </c>
      <c r="AI90" s="96">
        <f t="shared" si="59"/>
        <v>105.66666666666667</v>
      </c>
    </row>
    <row r="91" spans="1:35" ht="16" thickBot="1" x14ac:dyDescent="0.4">
      <c r="A91" s="16" t="s">
        <v>55</v>
      </c>
      <c r="B91" s="17">
        <v>524</v>
      </c>
      <c r="C91" s="17">
        <v>17</v>
      </c>
      <c r="D91" s="17">
        <v>127</v>
      </c>
      <c r="E91" s="17">
        <v>13</v>
      </c>
      <c r="F91" s="30">
        <v>0.9</v>
      </c>
      <c r="G91" s="17">
        <v>338</v>
      </c>
      <c r="H91" s="17">
        <v>11</v>
      </c>
      <c r="I91" s="30">
        <v>0.97</v>
      </c>
      <c r="J91" s="17">
        <v>633</v>
      </c>
      <c r="K91" s="17">
        <v>35</v>
      </c>
      <c r="L91" s="30">
        <v>0.94</v>
      </c>
      <c r="M91" s="18">
        <v>0</v>
      </c>
      <c r="N91" s="19" t="s">
        <v>62</v>
      </c>
      <c r="O91" s="19">
        <v>2.96</v>
      </c>
      <c r="P91" s="19">
        <v>7.03</v>
      </c>
      <c r="Q91" s="19">
        <v>7.25</v>
      </c>
      <c r="R91" s="44">
        <v>1593</v>
      </c>
      <c r="S91" s="44">
        <v>1224</v>
      </c>
      <c r="T91" s="20">
        <v>74.900000000000006</v>
      </c>
      <c r="U91" s="20">
        <v>4.7</v>
      </c>
      <c r="V91" s="20">
        <v>88.5</v>
      </c>
      <c r="W91" s="20">
        <v>13.5</v>
      </c>
      <c r="X91" s="20"/>
      <c r="Y91" s="20">
        <v>9.6999999999999993</v>
      </c>
      <c r="Z91" s="20">
        <v>5.2</v>
      </c>
      <c r="AA91" s="20"/>
      <c r="AB91" s="46">
        <v>1029</v>
      </c>
      <c r="AC91" s="18">
        <f t="shared" si="53"/>
        <v>1.9637404580152671</v>
      </c>
      <c r="AD91" s="84">
        <f t="shared" si="54"/>
        <v>0.48571428571428571</v>
      </c>
      <c r="AE91" s="85">
        <f t="shared" si="55"/>
        <v>2.1589999999999998</v>
      </c>
      <c r="AF91" s="86">
        <f t="shared" si="56"/>
        <v>0.14345514950166111</v>
      </c>
      <c r="AG91" s="87">
        <f t="shared" si="57"/>
        <v>5.7460000000000004</v>
      </c>
      <c r="AH91" s="86">
        <f t="shared" si="58"/>
        <v>0.34202380952380956</v>
      </c>
      <c r="AI91" s="96">
        <f t="shared" si="59"/>
        <v>76.61333333333333</v>
      </c>
    </row>
    <row r="92" spans="1:35" ht="16.5" thickTop="1" thickBot="1" x14ac:dyDescent="0.4">
      <c r="A92" s="71" t="s">
        <v>72</v>
      </c>
      <c r="B92" s="21">
        <f>SUM(B80:B91)</f>
        <v>7607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1">
        <f>SUM(M80:M91)</f>
        <v>28</v>
      </c>
      <c r="N92" s="22"/>
      <c r="O92" s="22"/>
      <c r="P92" s="23"/>
      <c r="Q92" s="23"/>
      <c r="R92" s="22"/>
      <c r="S92" s="22"/>
      <c r="T92" s="22"/>
      <c r="U92" s="22"/>
      <c r="V92" s="22"/>
      <c r="W92" s="22"/>
      <c r="X92" s="22"/>
      <c r="Y92" s="24"/>
      <c r="Z92" s="24"/>
      <c r="AA92" s="24"/>
      <c r="AB92" s="21">
        <f>SUM(AB80:AB91)</f>
        <v>19312</v>
      </c>
      <c r="AC92" s="23">
        <f>SUM(AC80:AC91)</f>
        <v>30.097118432694913</v>
      </c>
      <c r="AD92" s="88"/>
      <c r="AE92" s="89"/>
      <c r="AF92" s="90"/>
      <c r="AG92" s="91"/>
      <c r="AH92" s="90"/>
      <c r="AI92" s="97"/>
    </row>
    <row r="93" spans="1:35" ht="16.5" thickTop="1" thickBot="1" x14ac:dyDescent="0.4">
      <c r="A93" s="72" t="s">
        <v>73</v>
      </c>
      <c r="B93" s="25">
        <f t="shared" ref="B93:K93" si="60">AVERAGE(B80:B91)</f>
        <v>633.91666666666663</v>
      </c>
      <c r="C93" s="68">
        <f t="shared" si="60"/>
        <v>20.873666666666669</v>
      </c>
      <c r="D93" s="68">
        <f t="shared" si="60"/>
        <v>169.08333333333334</v>
      </c>
      <c r="E93" s="68">
        <f t="shared" si="60"/>
        <v>6.6333333333333329</v>
      </c>
      <c r="F93" s="67">
        <f>AVERAGE(F80:F91)</f>
        <v>0.95583333333333342</v>
      </c>
      <c r="G93" s="68">
        <f>AVERAGE(G80:G91)</f>
        <v>293.16666666666669</v>
      </c>
      <c r="H93" s="68">
        <f>AVERAGE(H80:H91)</f>
        <v>7</v>
      </c>
      <c r="I93" s="67">
        <f>AVERAGE(I80:I91)</f>
        <v>0.97166666666666679</v>
      </c>
      <c r="J93" s="68">
        <f t="shared" si="60"/>
        <v>532.16666666666663</v>
      </c>
      <c r="K93" s="68">
        <f t="shared" si="60"/>
        <v>25.083333333333332</v>
      </c>
      <c r="L93" s="67">
        <f>AVERAGE(L80:L91)</f>
        <v>0.9491666666666666</v>
      </c>
      <c r="M93" s="25"/>
      <c r="N93" s="68">
        <f>AVERAGE(N84:N91)</f>
        <v>2.4500000000000002</v>
      </c>
      <c r="O93" s="68"/>
      <c r="P93" s="69">
        <f t="shared" ref="P93:Z93" si="61">AVERAGE(P80:P91)</f>
        <v>7.2564999999999982</v>
      </c>
      <c r="Q93" s="69">
        <f t="shared" si="61"/>
        <v>7.4259999999999993</v>
      </c>
      <c r="R93" s="68">
        <f t="shared" si="61"/>
        <v>1499.5020833333335</v>
      </c>
      <c r="S93" s="68">
        <f t="shared" si="61"/>
        <v>1122.8395833333334</v>
      </c>
      <c r="T93" s="68">
        <f>AVERAGE(T80:T91)</f>
        <v>66.945454545454538</v>
      </c>
      <c r="U93" s="68">
        <f>AVERAGE(U80:U91)</f>
        <v>1.7916666666666667</v>
      </c>
      <c r="V93" s="68">
        <f t="shared" si="61"/>
        <v>77.45</v>
      </c>
      <c r="W93" s="68">
        <f t="shared" si="61"/>
        <v>7.3416666666666677</v>
      </c>
      <c r="X93" s="66"/>
      <c r="Y93" s="70">
        <f t="shared" si="61"/>
        <v>9.4333333333333336</v>
      </c>
      <c r="Z93" s="70">
        <f t="shared" si="61"/>
        <v>5.2666666666666675</v>
      </c>
      <c r="AA93" s="66"/>
      <c r="AB93" s="25">
        <f>AVERAGE(AB84:AB91)</f>
        <v>1435.875</v>
      </c>
      <c r="AC93" s="69">
        <f>AVERAGE(AC80:AC91)</f>
        <v>2.5080932027245759</v>
      </c>
      <c r="AD93" s="92">
        <f t="shared" si="54"/>
        <v>0.59639047619047625</v>
      </c>
      <c r="AE93" s="93">
        <f t="shared" si="55"/>
        <v>3.5293891388888894</v>
      </c>
      <c r="AF93" s="94">
        <f t="shared" si="56"/>
        <v>0.23451090623846441</v>
      </c>
      <c r="AG93" s="95">
        <f t="shared" si="57"/>
        <v>6.1194632777777791</v>
      </c>
      <c r="AH93" s="94">
        <f t="shared" si="58"/>
        <v>0.36425376653439162</v>
      </c>
      <c r="AI93" s="98">
        <f>AVERAGE(AI80:AI91)</f>
        <v>80.253280000000004</v>
      </c>
    </row>
    <row r="94" spans="1:35" ht="16" thickTop="1" x14ac:dyDescent="0.35"/>
    <row r="95" spans="1:35" ht="16" thickBot="1" x14ac:dyDescent="0.4"/>
    <row r="96" spans="1:35" ht="16" thickTop="1" x14ac:dyDescent="0.35">
      <c r="A96" s="8" t="s">
        <v>5</v>
      </c>
      <c r="B96" s="9" t="s">
        <v>6</v>
      </c>
      <c r="C96" s="9" t="s">
        <v>6</v>
      </c>
      <c r="D96" s="9" t="s">
        <v>7</v>
      </c>
      <c r="E96" s="9" t="s">
        <v>8</v>
      </c>
      <c r="F96" s="10" t="s">
        <v>2</v>
      </c>
      <c r="G96" s="9" t="s">
        <v>9</v>
      </c>
      <c r="H96" s="9" t="s">
        <v>10</v>
      </c>
      <c r="I96" s="10" t="s">
        <v>3</v>
      </c>
      <c r="J96" s="9" t="s">
        <v>11</v>
      </c>
      <c r="K96" s="9" t="s">
        <v>12</v>
      </c>
      <c r="L96" s="10" t="s">
        <v>13</v>
      </c>
      <c r="M96" s="9" t="s">
        <v>14</v>
      </c>
      <c r="N96" s="26" t="s">
        <v>15</v>
      </c>
      <c r="O96" s="73" t="s">
        <v>79</v>
      </c>
      <c r="P96" s="9" t="s">
        <v>16</v>
      </c>
      <c r="Q96" s="9" t="s">
        <v>17</v>
      </c>
      <c r="R96" s="9" t="s">
        <v>18</v>
      </c>
      <c r="S96" s="9" t="s">
        <v>19</v>
      </c>
      <c r="T96" s="9" t="s">
        <v>74</v>
      </c>
      <c r="U96" s="9" t="s">
        <v>75</v>
      </c>
      <c r="V96" s="9" t="s">
        <v>22</v>
      </c>
      <c r="W96" s="9" t="s">
        <v>23</v>
      </c>
      <c r="X96" s="65" t="s">
        <v>68</v>
      </c>
      <c r="Y96" s="9" t="s">
        <v>24</v>
      </c>
      <c r="Z96" s="9" t="s">
        <v>25</v>
      </c>
      <c r="AA96" s="65" t="s">
        <v>69</v>
      </c>
      <c r="AB96" s="26" t="s">
        <v>26</v>
      </c>
      <c r="AC96" s="26" t="s">
        <v>27</v>
      </c>
      <c r="AD96" s="76" t="s">
        <v>28</v>
      </c>
      <c r="AE96" s="77" t="s">
        <v>29</v>
      </c>
      <c r="AF96" s="78" t="s">
        <v>30</v>
      </c>
      <c r="AG96" s="79" t="s">
        <v>28</v>
      </c>
      <c r="AH96" s="78" t="s">
        <v>28</v>
      </c>
      <c r="AI96" s="76" t="s">
        <v>83</v>
      </c>
    </row>
    <row r="97" spans="1:35" ht="16" thickBot="1" x14ac:dyDescent="0.4">
      <c r="A97" s="12" t="s">
        <v>76</v>
      </c>
      <c r="B97" s="13" t="s">
        <v>32</v>
      </c>
      <c r="C97" s="14" t="s">
        <v>33</v>
      </c>
      <c r="D97" s="13" t="s">
        <v>34</v>
      </c>
      <c r="E97" s="13" t="s">
        <v>34</v>
      </c>
      <c r="F97" s="15" t="s">
        <v>35</v>
      </c>
      <c r="G97" s="13" t="s">
        <v>34</v>
      </c>
      <c r="H97" s="13" t="s">
        <v>34</v>
      </c>
      <c r="I97" s="15" t="s">
        <v>35</v>
      </c>
      <c r="J97" s="13" t="s">
        <v>34</v>
      </c>
      <c r="K97" s="13" t="s">
        <v>34</v>
      </c>
      <c r="L97" s="15" t="s">
        <v>35</v>
      </c>
      <c r="M97" s="13" t="s">
        <v>36</v>
      </c>
      <c r="N97" s="27" t="s">
        <v>37</v>
      </c>
      <c r="O97" s="27"/>
      <c r="P97" s="13"/>
      <c r="Q97" s="13"/>
      <c r="R97" s="13"/>
      <c r="S97" s="13"/>
      <c r="T97" s="13"/>
      <c r="U97" s="13"/>
      <c r="V97" s="13"/>
      <c r="W97" s="13"/>
      <c r="X97" s="66" t="s">
        <v>35</v>
      </c>
      <c r="Y97" s="13"/>
      <c r="Z97" s="13"/>
      <c r="AA97" s="66" t="s">
        <v>35</v>
      </c>
      <c r="AB97" s="14" t="s">
        <v>38</v>
      </c>
      <c r="AC97" s="14" t="s">
        <v>39</v>
      </c>
      <c r="AD97" s="80" t="s">
        <v>6</v>
      </c>
      <c r="AE97" s="81" t="s">
        <v>40</v>
      </c>
      <c r="AF97" s="82" t="s">
        <v>41</v>
      </c>
      <c r="AG97" s="83" t="s">
        <v>42</v>
      </c>
      <c r="AH97" s="82" t="s">
        <v>43</v>
      </c>
      <c r="AI97" s="80" t="s">
        <v>84</v>
      </c>
    </row>
    <row r="98" spans="1:35" ht="16" thickTop="1" x14ac:dyDescent="0.35">
      <c r="A98" s="16" t="s">
        <v>44</v>
      </c>
      <c r="B98" s="17">
        <v>649</v>
      </c>
      <c r="C98" s="17">
        <v>21</v>
      </c>
      <c r="D98" s="17">
        <v>131</v>
      </c>
      <c r="E98" s="17">
        <v>16</v>
      </c>
      <c r="F98" s="44">
        <v>88</v>
      </c>
      <c r="G98" s="17">
        <v>313</v>
      </c>
      <c r="H98" s="17">
        <v>17</v>
      </c>
      <c r="I98" s="44">
        <v>95</v>
      </c>
      <c r="J98" s="17">
        <v>569</v>
      </c>
      <c r="K98" s="17">
        <v>43</v>
      </c>
      <c r="L98" s="44">
        <v>92</v>
      </c>
      <c r="M98" s="18">
        <v>0</v>
      </c>
      <c r="N98" s="19" t="s">
        <v>62</v>
      </c>
      <c r="O98" s="19">
        <v>3.02</v>
      </c>
      <c r="P98" s="19">
        <v>7.12</v>
      </c>
      <c r="Q98" s="19">
        <v>7.16</v>
      </c>
      <c r="R98" s="44">
        <v>1838</v>
      </c>
      <c r="S98" s="44">
        <v>1322</v>
      </c>
      <c r="T98" s="20">
        <v>89</v>
      </c>
      <c r="U98" s="20">
        <v>1.8</v>
      </c>
      <c r="V98" s="20">
        <v>104.4</v>
      </c>
      <c r="W98" s="20">
        <v>20.9</v>
      </c>
      <c r="X98" s="17">
        <v>80</v>
      </c>
      <c r="Y98" s="20">
        <v>10.5</v>
      </c>
      <c r="Z98" s="20">
        <v>6.7</v>
      </c>
      <c r="AA98" s="17">
        <v>36</v>
      </c>
      <c r="AB98" s="46">
        <v>1279</v>
      </c>
      <c r="AC98" s="18">
        <f t="shared" ref="AC98:AC109" si="62">AB98/B98</f>
        <v>1.9707241910631741</v>
      </c>
      <c r="AD98" s="84">
        <f>C98/$C$2</f>
        <v>0.6</v>
      </c>
      <c r="AE98" s="85">
        <f>(C98*D98)/1000</f>
        <v>2.7509999999999999</v>
      </c>
      <c r="AF98" s="86">
        <f>(AE98)/$E$3</f>
        <v>0.18279069767441858</v>
      </c>
      <c r="AG98" s="87">
        <f>(C98*G98)/1000</f>
        <v>6.5730000000000004</v>
      </c>
      <c r="AH98" s="86">
        <f>(AG98)/$G$3</f>
        <v>0.39124999999999999</v>
      </c>
      <c r="AI98" s="96">
        <f>(0.8*C98*G98)/60</f>
        <v>87.640000000000015</v>
      </c>
    </row>
    <row r="99" spans="1:35" x14ac:dyDescent="0.35">
      <c r="A99" s="16" t="s">
        <v>45</v>
      </c>
      <c r="B99" s="17">
        <v>627</v>
      </c>
      <c r="C99" s="17">
        <v>22</v>
      </c>
      <c r="D99" s="17">
        <v>74</v>
      </c>
      <c r="E99" s="17">
        <v>30</v>
      </c>
      <c r="F99" s="44">
        <v>60</v>
      </c>
      <c r="G99" s="17">
        <v>93</v>
      </c>
      <c r="H99" s="17">
        <v>30</v>
      </c>
      <c r="I99" s="44">
        <v>68</v>
      </c>
      <c r="J99" s="17">
        <v>164</v>
      </c>
      <c r="K99" s="17">
        <v>113</v>
      </c>
      <c r="L99" s="44">
        <v>31</v>
      </c>
      <c r="M99" s="18">
        <v>7</v>
      </c>
      <c r="N99" s="19">
        <v>2.83</v>
      </c>
      <c r="O99" s="19">
        <v>3.25</v>
      </c>
      <c r="P99" s="19">
        <v>7.14</v>
      </c>
      <c r="Q99" s="19">
        <v>7.08</v>
      </c>
      <c r="R99" s="44">
        <v>1109</v>
      </c>
      <c r="S99" s="44">
        <v>1505</v>
      </c>
      <c r="T99" s="20">
        <v>18.7</v>
      </c>
      <c r="U99" s="20">
        <v>3.7</v>
      </c>
      <c r="V99" s="20">
        <v>29.3</v>
      </c>
      <c r="W99" s="20">
        <v>18</v>
      </c>
      <c r="X99" s="17">
        <v>39</v>
      </c>
      <c r="Y99" s="20">
        <v>3.3</v>
      </c>
      <c r="Z99" s="20">
        <v>7.1</v>
      </c>
      <c r="AA99" s="17">
        <v>-117</v>
      </c>
      <c r="AB99" s="17">
        <v>1301</v>
      </c>
      <c r="AC99" s="18">
        <f t="shared" si="62"/>
        <v>2.0749601275917064</v>
      </c>
      <c r="AD99" s="84">
        <f t="shared" ref="AD99:AD109" si="63">C99/$C$2</f>
        <v>0.62857142857142856</v>
      </c>
      <c r="AE99" s="85">
        <f t="shared" ref="AE99:AE109" si="64">(C99*D99)/1000</f>
        <v>1.6279999999999999</v>
      </c>
      <c r="AF99" s="86">
        <f t="shared" ref="AF99:AF111" si="65">(AE99)/$E$3</f>
        <v>0.10817275747508305</v>
      </c>
      <c r="AG99" s="87">
        <f t="shared" ref="AG99:AG109" si="66">(C99*G99)/1000</f>
        <v>2.0459999999999998</v>
      </c>
      <c r="AH99" s="86">
        <f t="shared" ref="AH99:AH111" si="67">(AG99)/$G$3</f>
        <v>0.12178571428571427</v>
      </c>
      <c r="AI99" s="96">
        <f t="shared" ref="AI99:AI109" si="68">(0.8*C99*G99)/60</f>
        <v>27.280000000000005</v>
      </c>
    </row>
    <row r="100" spans="1:35" x14ac:dyDescent="0.35">
      <c r="A100" s="16" t="s">
        <v>46</v>
      </c>
      <c r="B100" s="17">
        <v>926</v>
      </c>
      <c r="C100" s="17">
        <v>30</v>
      </c>
      <c r="D100" s="17">
        <v>247</v>
      </c>
      <c r="E100" s="17">
        <v>18</v>
      </c>
      <c r="F100" s="44">
        <v>93</v>
      </c>
      <c r="G100" s="17">
        <v>251</v>
      </c>
      <c r="H100" s="17">
        <v>12</v>
      </c>
      <c r="I100" s="44">
        <v>95</v>
      </c>
      <c r="J100" s="17">
        <v>443</v>
      </c>
      <c r="K100" s="17">
        <v>59</v>
      </c>
      <c r="L100" s="44">
        <v>87</v>
      </c>
      <c r="M100" s="18">
        <v>0</v>
      </c>
      <c r="N100" s="19" t="s">
        <v>62</v>
      </c>
      <c r="O100" s="19">
        <v>2.66</v>
      </c>
      <c r="P100" s="19">
        <v>6.98</v>
      </c>
      <c r="Q100" s="19">
        <v>7.01</v>
      </c>
      <c r="R100" s="44">
        <v>1068</v>
      </c>
      <c r="S100" s="44">
        <v>968</v>
      </c>
      <c r="T100" s="20">
        <v>44.8</v>
      </c>
      <c r="U100" s="20">
        <v>1</v>
      </c>
      <c r="V100" s="20">
        <v>62.8</v>
      </c>
      <c r="W100" s="20">
        <v>12.2</v>
      </c>
      <c r="X100" s="17">
        <v>81</v>
      </c>
      <c r="Y100" s="20">
        <v>7.7</v>
      </c>
      <c r="Z100" s="20">
        <v>4.4000000000000004</v>
      </c>
      <c r="AA100" s="17">
        <v>43</v>
      </c>
      <c r="AB100" s="17">
        <v>1899</v>
      </c>
      <c r="AC100" s="18">
        <f t="shared" si="62"/>
        <v>2.050755939524838</v>
      </c>
      <c r="AD100" s="84">
        <f t="shared" si="63"/>
        <v>0.8571428571428571</v>
      </c>
      <c r="AE100" s="85">
        <f t="shared" si="64"/>
        <v>7.41</v>
      </c>
      <c r="AF100" s="86">
        <f t="shared" si="65"/>
        <v>0.49235880398671095</v>
      </c>
      <c r="AG100" s="87">
        <f t="shared" si="66"/>
        <v>7.53</v>
      </c>
      <c r="AH100" s="86">
        <f t="shared" si="67"/>
        <v>0.44821428571428573</v>
      </c>
      <c r="AI100" s="96">
        <f t="shared" si="68"/>
        <v>100.4</v>
      </c>
    </row>
    <row r="101" spans="1:35" x14ac:dyDescent="0.35">
      <c r="A101" s="16" t="s">
        <v>47</v>
      </c>
      <c r="B101" s="17">
        <v>555</v>
      </c>
      <c r="C101" s="17">
        <v>18.5</v>
      </c>
      <c r="D101" s="17">
        <v>121.375</v>
      </c>
      <c r="E101" s="17">
        <v>6.75</v>
      </c>
      <c r="F101" s="44">
        <v>94.438999999999993</v>
      </c>
      <c r="G101" s="17">
        <v>360</v>
      </c>
      <c r="H101" s="17">
        <v>5.75</v>
      </c>
      <c r="I101" s="44">
        <v>98.403000000000006</v>
      </c>
      <c r="J101" s="17">
        <v>649.5</v>
      </c>
      <c r="K101" s="17">
        <v>24.5</v>
      </c>
      <c r="L101" s="44">
        <v>96.227999999999994</v>
      </c>
      <c r="M101" s="37">
        <v>7</v>
      </c>
      <c r="N101" s="34">
        <v>2</v>
      </c>
      <c r="O101" s="19">
        <v>2.52</v>
      </c>
      <c r="P101" s="19">
        <v>6.9560000000000004</v>
      </c>
      <c r="Q101" s="19">
        <v>7.1150000000000002</v>
      </c>
      <c r="R101" s="44">
        <v>1671.375</v>
      </c>
      <c r="S101" s="44">
        <v>1117.375</v>
      </c>
      <c r="T101" s="20">
        <v>81.513000000000005</v>
      </c>
      <c r="U101" s="20">
        <v>0.98099999999999998</v>
      </c>
      <c r="V101" s="20">
        <v>99.888000000000005</v>
      </c>
      <c r="W101" s="20">
        <v>5.4950000000000001</v>
      </c>
      <c r="X101" s="17">
        <v>94.498999999999995</v>
      </c>
      <c r="Y101" s="20">
        <v>10.930999999999999</v>
      </c>
      <c r="Z101" s="20">
        <v>5.78</v>
      </c>
      <c r="AA101" s="17">
        <v>47.122999999999998</v>
      </c>
      <c r="AB101" s="17">
        <v>1730</v>
      </c>
      <c r="AC101" s="18">
        <f t="shared" si="62"/>
        <v>3.1171171171171173</v>
      </c>
      <c r="AD101" s="84">
        <f t="shared" si="63"/>
        <v>0.52857142857142858</v>
      </c>
      <c r="AE101" s="85">
        <f t="shared" si="64"/>
        <v>2.2454375</v>
      </c>
      <c r="AF101" s="86">
        <f t="shared" si="65"/>
        <v>0.14919850498338869</v>
      </c>
      <c r="AG101" s="87">
        <f t="shared" si="66"/>
        <v>6.66</v>
      </c>
      <c r="AH101" s="86">
        <f t="shared" si="67"/>
        <v>0.39642857142857141</v>
      </c>
      <c r="AI101" s="96">
        <f t="shared" si="68"/>
        <v>88.8</v>
      </c>
    </row>
    <row r="102" spans="1:35" x14ac:dyDescent="0.35">
      <c r="A102" s="16" t="s">
        <v>48</v>
      </c>
      <c r="B102" s="17">
        <v>587</v>
      </c>
      <c r="C102" s="17">
        <v>18.934999999999999</v>
      </c>
      <c r="D102" s="17">
        <v>118.375</v>
      </c>
      <c r="E102" s="17">
        <v>4.25</v>
      </c>
      <c r="F102" s="44">
        <v>96.41</v>
      </c>
      <c r="G102" s="17">
        <v>291.42899999999997</v>
      </c>
      <c r="H102" s="17">
        <v>6.1429999999999998</v>
      </c>
      <c r="I102" s="64">
        <v>97.891999999999996</v>
      </c>
      <c r="J102" s="17">
        <v>496.125</v>
      </c>
      <c r="K102" s="17">
        <v>24.5</v>
      </c>
      <c r="L102" s="44">
        <v>95.061999999999998</v>
      </c>
      <c r="M102" s="47">
        <v>0</v>
      </c>
      <c r="N102" s="47" t="s">
        <v>62</v>
      </c>
      <c r="O102" s="19">
        <v>1.52</v>
      </c>
      <c r="P102" s="49">
        <v>6.8559999999999999</v>
      </c>
      <c r="Q102" s="19">
        <v>7.12</v>
      </c>
      <c r="R102" s="17">
        <v>1375.625</v>
      </c>
      <c r="S102" s="17">
        <v>1123.375</v>
      </c>
      <c r="T102" s="20">
        <v>57.363</v>
      </c>
      <c r="U102" s="20">
        <v>0.51200000000000001</v>
      </c>
      <c r="V102" s="20">
        <v>77.775000000000006</v>
      </c>
      <c r="W102" s="20">
        <v>6.3040000000000003</v>
      </c>
      <c r="X102" s="17">
        <v>91.894999999999996</v>
      </c>
      <c r="Y102" s="20">
        <v>8.048</v>
      </c>
      <c r="Z102" s="20">
        <v>6.101</v>
      </c>
      <c r="AA102" s="17">
        <v>24.192</v>
      </c>
      <c r="AB102" s="17">
        <v>1839</v>
      </c>
      <c r="AC102" s="18">
        <f t="shared" si="62"/>
        <v>3.1328790459965927</v>
      </c>
      <c r="AD102" s="84">
        <f t="shared" si="63"/>
        <v>0.54099999999999993</v>
      </c>
      <c r="AE102" s="85">
        <f t="shared" si="64"/>
        <v>2.241430625</v>
      </c>
      <c r="AF102" s="86">
        <f t="shared" si="65"/>
        <v>0.14893226744186047</v>
      </c>
      <c r="AG102" s="87">
        <f t="shared" si="66"/>
        <v>5.5182081149999993</v>
      </c>
      <c r="AH102" s="86">
        <f t="shared" si="67"/>
        <v>0.32846476874999997</v>
      </c>
      <c r="AI102" s="96">
        <f t="shared" si="68"/>
        <v>73.576108199999993</v>
      </c>
    </row>
    <row r="103" spans="1:35" x14ac:dyDescent="0.35">
      <c r="A103" s="16" t="s">
        <v>49</v>
      </c>
      <c r="B103" s="17">
        <v>604</v>
      </c>
      <c r="C103" s="17">
        <v>20.132999999999999</v>
      </c>
      <c r="D103" s="17">
        <v>199.833</v>
      </c>
      <c r="E103" s="17">
        <v>6</v>
      </c>
      <c r="F103" s="44">
        <v>96.997</v>
      </c>
      <c r="G103" s="17">
        <v>313.33300000000003</v>
      </c>
      <c r="H103" s="17">
        <v>8</v>
      </c>
      <c r="I103" s="44">
        <v>97.447000000000003</v>
      </c>
      <c r="J103" s="17">
        <v>614.83299999999997</v>
      </c>
      <c r="K103" s="17">
        <v>24.667000000000002</v>
      </c>
      <c r="L103" s="44">
        <v>95.988</v>
      </c>
      <c r="M103" s="3">
        <v>0</v>
      </c>
      <c r="N103" s="3" t="s">
        <v>62</v>
      </c>
      <c r="O103" s="19">
        <v>2.02</v>
      </c>
      <c r="P103" s="50">
        <v>6.9130000000000003</v>
      </c>
      <c r="Q103" s="51">
        <v>7.1980000000000004</v>
      </c>
      <c r="R103" s="17">
        <v>1351.8330000000001</v>
      </c>
      <c r="S103" s="17">
        <v>1162.5</v>
      </c>
      <c r="T103" s="20">
        <v>46.05</v>
      </c>
      <c r="U103" s="20">
        <v>7.77</v>
      </c>
      <c r="V103" s="20">
        <v>61.517000000000003</v>
      </c>
      <c r="W103" s="20">
        <v>11.65</v>
      </c>
      <c r="X103" s="17">
        <v>81.061999999999998</v>
      </c>
      <c r="Y103" s="20">
        <v>7.2249999999999996</v>
      </c>
      <c r="Z103" s="20">
        <v>4.8</v>
      </c>
      <c r="AA103" s="17">
        <v>33.564</v>
      </c>
      <c r="AB103" s="46">
        <v>1903</v>
      </c>
      <c r="AC103" s="18">
        <f t="shared" si="62"/>
        <v>3.1506622516556293</v>
      </c>
      <c r="AD103" s="84">
        <f t="shared" si="63"/>
        <v>0.57522857142857142</v>
      </c>
      <c r="AE103" s="85">
        <f t="shared" si="64"/>
        <v>4.0232377889999995</v>
      </c>
      <c r="AF103" s="86">
        <f t="shared" si="65"/>
        <v>0.26732477003322253</v>
      </c>
      <c r="AG103" s="87">
        <f t="shared" si="66"/>
        <v>6.3083332890000001</v>
      </c>
      <c r="AH103" s="86">
        <f t="shared" si="67"/>
        <v>0.37549602910714286</v>
      </c>
      <c r="AI103" s="96">
        <f t="shared" si="68"/>
        <v>84.111110520000011</v>
      </c>
    </row>
    <row r="104" spans="1:35" x14ac:dyDescent="0.35">
      <c r="A104" s="16" t="s">
        <v>50</v>
      </c>
      <c r="B104" s="17">
        <v>554</v>
      </c>
      <c r="C104" s="17">
        <v>17.870999999999999</v>
      </c>
      <c r="D104" s="17">
        <v>129</v>
      </c>
      <c r="E104" s="17">
        <v>8</v>
      </c>
      <c r="F104" s="44">
        <v>93.798000000000002</v>
      </c>
      <c r="G104" s="17">
        <v>191.667</v>
      </c>
      <c r="H104" s="17">
        <v>5.5</v>
      </c>
      <c r="I104" s="44">
        <v>97.13</v>
      </c>
      <c r="J104" s="17">
        <v>333.5</v>
      </c>
      <c r="K104" s="17">
        <v>23.5</v>
      </c>
      <c r="L104" s="44">
        <v>92.953999999999994</v>
      </c>
      <c r="M104" s="18">
        <v>7</v>
      </c>
      <c r="N104" s="19">
        <v>2.8</v>
      </c>
      <c r="O104" s="19">
        <v>2.25</v>
      </c>
      <c r="P104" s="19">
        <v>7.0869999999999997</v>
      </c>
      <c r="Q104" s="19">
        <v>7.2350000000000003</v>
      </c>
      <c r="R104" s="44">
        <v>1147.5</v>
      </c>
      <c r="S104" s="44">
        <v>1168.6669999999999</v>
      </c>
      <c r="T104" s="20">
        <v>31.6</v>
      </c>
      <c r="U104" s="20">
        <v>3.972</v>
      </c>
      <c r="V104" s="20">
        <v>40.783000000000001</v>
      </c>
      <c r="W104" s="20">
        <v>7.73</v>
      </c>
      <c r="X104" s="17">
        <v>81.046000000000006</v>
      </c>
      <c r="Y104" s="20">
        <v>7.2869999999999999</v>
      </c>
      <c r="Z104" s="20">
        <v>3.41</v>
      </c>
      <c r="AA104" s="17">
        <v>53.204000000000001</v>
      </c>
      <c r="AB104" s="46">
        <v>1879</v>
      </c>
      <c r="AC104" s="18">
        <f t="shared" si="62"/>
        <v>3.3916967509025269</v>
      </c>
      <c r="AD104" s="84">
        <f t="shared" si="63"/>
        <v>0.51059999999999994</v>
      </c>
      <c r="AE104" s="85">
        <f t="shared" si="64"/>
        <v>2.3053589999999997</v>
      </c>
      <c r="AF104" s="86">
        <f t="shared" si="65"/>
        <v>0.15317999999999998</v>
      </c>
      <c r="AG104" s="87">
        <f t="shared" si="66"/>
        <v>3.425280957</v>
      </c>
      <c r="AH104" s="86">
        <f t="shared" si="67"/>
        <v>0.20388577124999999</v>
      </c>
      <c r="AI104" s="96">
        <f t="shared" si="68"/>
        <v>45.670412759999998</v>
      </c>
    </row>
    <row r="105" spans="1:35" x14ac:dyDescent="0.35">
      <c r="A105" s="16" t="s">
        <v>51</v>
      </c>
      <c r="B105" s="17">
        <v>708</v>
      </c>
      <c r="C105" s="17">
        <v>23</v>
      </c>
      <c r="D105" s="17">
        <v>101</v>
      </c>
      <c r="E105" s="17">
        <v>7</v>
      </c>
      <c r="F105" s="44">
        <v>93</v>
      </c>
      <c r="G105" s="17">
        <v>109</v>
      </c>
      <c r="H105" s="17">
        <v>7</v>
      </c>
      <c r="I105" s="44">
        <v>94</v>
      </c>
      <c r="J105" s="17">
        <v>240</v>
      </c>
      <c r="K105" s="17">
        <v>21</v>
      </c>
      <c r="L105" s="44">
        <v>91</v>
      </c>
      <c r="M105" s="18">
        <v>0</v>
      </c>
      <c r="N105" s="19" t="s">
        <v>62</v>
      </c>
      <c r="O105" s="19">
        <v>2.02</v>
      </c>
      <c r="P105" s="19">
        <v>7.09</v>
      </c>
      <c r="Q105" s="19">
        <v>7.33</v>
      </c>
      <c r="R105" s="44">
        <v>1170</v>
      </c>
      <c r="S105" s="44">
        <v>1294</v>
      </c>
      <c r="T105" s="20">
        <v>26.9</v>
      </c>
      <c r="U105" s="20">
        <v>0.5</v>
      </c>
      <c r="V105" s="20">
        <v>42.5</v>
      </c>
      <c r="W105" s="20">
        <v>13.8</v>
      </c>
      <c r="X105" s="17">
        <v>68</v>
      </c>
      <c r="Y105" s="20">
        <v>4.9000000000000004</v>
      </c>
      <c r="Z105" s="20">
        <v>3.8</v>
      </c>
      <c r="AA105" s="17">
        <v>21</v>
      </c>
      <c r="AB105" s="46">
        <v>1960</v>
      </c>
      <c r="AC105" s="18">
        <f t="shared" si="62"/>
        <v>2.768361581920904</v>
      </c>
      <c r="AD105" s="84">
        <f t="shared" si="63"/>
        <v>0.65714285714285714</v>
      </c>
      <c r="AE105" s="85">
        <f t="shared" si="64"/>
        <v>2.323</v>
      </c>
      <c r="AF105" s="86">
        <f t="shared" si="65"/>
        <v>0.15435215946843853</v>
      </c>
      <c r="AG105" s="87">
        <f t="shared" si="66"/>
        <v>2.5070000000000001</v>
      </c>
      <c r="AH105" s="86">
        <f t="shared" si="67"/>
        <v>0.14922619047619048</v>
      </c>
      <c r="AI105" s="96">
        <f t="shared" si="68"/>
        <v>33.426666666666669</v>
      </c>
    </row>
    <row r="106" spans="1:35" x14ac:dyDescent="0.35">
      <c r="A106" s="16" t="s">
        <v>52</v>
      </c>
      <c r="B106" s="17">
        <v>738</v>
      </c>
      <c r="C106" s="17">
        <v>24.6</v>
      </c>
      <c r="D106" s="17">
        <v>161.25</v>
      </c>
      <c r="E106" s="17">
        <v>4.625</v>
      </c>
      <c r="F106" s="44">
        <v>97.132000000000005</v>
      </c>
      <c r="G106" s="17">
        <v>136.25</v>
      </c>
      <c r="H106" s="17">
        <v>5.625</v>
      </c>
      <c r="I106" s="44">
        <v>95.872</v>
      </c>
      <c r="J106" s="17">
        <v>341.625</v>
      </c>
      <c r="K106" s="17">
        <v>17.875</v>
      </c>
      <c r="L106" s="44">
        <v>94.768000000000001</v>
      </c>
      <c r="M106" s="18">
        <v>0</v>
      </c>
      <c r="N106" s="19" t="s">
        <v>62</v>
      </c>
      <c r="O106" s="19">
        <v>1.95</v>
      </c>
      <c r="P106" s="19">
        <v>7.141</v>
      </c>
      <c r="Q106" s="19">
        <v>7.3250000000000002</v>
      </c>
      <c r="R106" s="44">
        <v>1143.5</v>
      </c>
      <c r="S106" s="44">
        <v>1135.875</v>
      </c>
      <c r="T106" s="20">
        <v>29.125</v>
      </c>
      <c r="U106" s="20">
        <v>0.82099999999999995</v>
      </c>
      <c r="V106" s="20">
        <v>39.375</v>
      </c>
      <c r="W106" s="20">
        <v>5.234</v>
      </c>
      <c r="X106" s="17">
        <v>86.706999999999994</v>
      </c>
      <c r="Y106" s="20">
        <v>6.1079999999999997</v>
      </c>
      <c r="Z106" s="20">
        <v>3.9780000000000002</v>
      </c>
      <c r="AA106" s="17">
        <v>34.872</v>
      </c>
      <c r="AB106" s="46">
        <v>1812</v>
      </c>
      <c r="AC106" s="18">
        <f t="shared" si="62"/>
        <v>2.4552845528455283</v>
      </c>
      <c r="AD106" s="84">
        <f t="shared" si="63"/>
        <v>0.70285714285714285</v>
      </c>
      <c r="AE106" s="85">
        <f t="shared" si="64"/>
        <v>3.9667500000000007</v>
      </c>
      <c r="AF106" s="86">
        <f t="shared" si="65"/>
        <v>0.26357142857142862</v>
      </c>
      <c r="AG106" s="87">
        <f t="shared" si="66"/>
        <v>3.35175</v>
      </c>
      <c r="AH106" s="86">
        <f t="shared" si="67"/>
        <v>0.19950892857142857</v>
      </c>
      <c r="AI106" s="96">
        <f t="shared" si="68"/>
        <v>44.690000000000012</v>
      </c>
    </row>
    <row r="107" spans="1:35" x14ac:dyDescent="0.35">
      <c r="A107" s="16" t="s">
        <v>53</v>
      </c>
      <c r="B107" s="17">
        <v>768</v>
      </c>
      <c r="C107" s="17">
        <v>24.774000000000001</v>
      </c>
      <c r="D107" s="17">
        <v>158.22200000000001</v>
      </c>
      <c r="E107" s="17">
        <v>4.2220000000000004</v>
      </c>
      <c r="F107" s="44">
        <v>97.331999999999994</v>
      </c>
      <c r="G107" s="17">
        <v>168.75</v>
      </c>
      <c r="H107" s="17">
        <v>5.875</v>
      </c>
      <c r="I107" s="44">
        <v>96.519000000000005</v>
      </c>
      <c r="J107" s="17">
        <v>362.35599999999999</v>
      </c>
      <c r="K107" s="17">
        <v>18.111000000000001</v>
      </c>
      <c r="L107" s="44">
        <v>95.001999999999995</v>
      </c>
      <c r="M107" s="18">
        <v>0</v>
      </c>
      <c r="N107" s="19" t="s">
        <v>62</v>
      </c>
      <c r="O107" s="19">
        <v>1.85</v>
      </c>
      <c r="P107" s="19">
        <v>6.9089999999999998</v>
      </c>
      <c r="Q107" s="19">
        <v>7.1790000000000003</v>
      </c>
      <c r="R107" s="44">
        <v>1283.3330000000001</v>
      </c>
      <c r="S107" s="44">
        <v>1116.3330000000001</v>
      </c>
      <c r="T107" s="20">
        <v>38.667000000000002</v>
      </c>
      <c r="U107" s="20">
        <v>0.56000000000000005</v>
      </c>
      <c r="V107" s="20">
        <v>47.643999999999998</v>
      </c>
      <c r="W107" s="20">
        <v>3.984</v>
      </c>
      <c r="X107" s="17">
        <v>91.638000000000005</v>
      </c>
      <c r="Y107" s="20">
        <v>6.1630000000000003</v>
      </c>
      <c r="Z107" s="20">
        <v>4.6479999999999997</v>
      </c>
      <c r="AA107" s="17">
        <v>24.582000000000001</v>
      </c>
      <c r="AB107" s="46">
        <v>1827</v>
      </c>
      <c r="AC107" s="18">
        <f t="shared" si="62"/>
        <v>2.37890625</v>
      </c>
      <c r="AD107" s="84">
        <f t="shared" si="63"/>
        <v>0.70782857142857147</v>
      </c>
      <c r="AE107" s="85">
        <f t="shared" si="64"/>
        <v>3.9197918280000001</v>
      </c>
      <c r="AF107" s="86">
        <f t="shared" si="65"/>
        <v>0.2604512842524917</v>
      </c>
      <c r="AG107" s="87">
        <f t="shared" si="66"/>
        <v>4.1806125000000005</v>
      </c>
      <c r="AH107" s="86">
        <f t="shared" si="67"/>
        <v>0.24884598214285716</v>
      </c>
      <c r="AI107" s="96">
        <f t="shared" si="68"/>
        <v>55.741500000000002</v>
      </c>
    </row>
    <row r="108" spans="1:35" x14ac:dyDescent="0.35">
      <c r="A108" s="16" t="s">
        <v>54</v>
      </c>
      <c r="B108" s="17">
        <v>611</v>
      </c>
      <c r="C108" s="17">
        <v>20.367000000000001</v>
      </c>
      <c r="D108" s="17">
        <v>216.125</v>
      </c>
      <c r="E108" s="17">
        <v>7</v>
      </c>
      <c r="F108" s="44">
        <v>96.760999999999996</v>
      </c>
      <c r="G108" s="17">
        <v>306.25</v>
      </c>
      <c r="H108" s="17">
        <v>5.125</v>
      </c>
      <c r="I108" s="44">
        <v>98.326999999999998</v>
      </c>
      <c r="J108" s="17">
        <v>620</v>
      </c>
      <c r="K108" s="17">
        <v>14.625</v>
      </c>
      <c r="L108" s="44">
        <v>97.641000000000005</v>
      </c>
      <c r="M108" s="18">
        <v>0</v>
      </c>
      <c r="N108" s="19" t="s">
        <v>62</v>
      </c>
      <c r="O108" s="19">
        <v>2</v>
      </c>
      <c r="P108" s="19">
        <v>6.9340000000000002</v>
      </c>
      <c r="Q108" s="19">
        <v>7.085</v>
      </c>
      <c r="R108" s="44">
        <v>1516.5</v>
      </c>
      <c r="S108" s="44">
        <v>1268.75</v>
      </c>
      <c r="T108" s="20">
        <v>53.887999999999998</v>
      </c>
      <c r="U108" s="20">
        <v>0.33700000000000002</v>
      </c>
      <c r="V108" s="20">
        <v>71.3</v>
      </c>
      <c r="W108" s="20">
        <v>6.62</v>
      </c>
      <c r="X108" s="17">
        <v>90.715000000000003</v>
      </c>
      <c r="Y108" s="20">
        <v>7.5359999999999996</v>
      </c>
      <c r="Z108" s="20">
        <v>5.2789999999999999</v>
      </c>
      <c r="AA108" s="17">
        <v>29.95</v>
      </c>
      <c r="AB108" s="46">
        <v>1769</v>
      </c>
      <c r="AC108" s="18">
        <f t="shared" si="62"/>
        <v>2.8952536824877249</v>
      </c>
      <c r="AD108" s="84">
        <f t="shared" si="63"/>
        <v>0.58191428571428572</v>
      </c>
      <c r="AE108" s="85">
        <f t="shared" si="64"/>
        <v>4.4018178750000008</v>
      </c>
      <c r="AF108" s="86">
        <f t="shared" si="65"/>
        <v>0.29247959302325582</v>
      </c>
      <c r="AG108" s="87">
        <f t="shared" si="66"/>
        <v>6.2373937499999998</v>
      </c>
      <c r="AH108" s="86">
        <f t="shared" si="67"/>
        <v>0.37127343749999997</v>
      </c>
      <c r="AI108" s="96">
        <f t="shared" si="68"/>
        <v>83.165250000000015</v>
      </c>
    </row>
    <row r="109" spans="1:35" ht="16" thickBot="1" x14ac:dyDescent="0.4">
      <c r="A109" s="16" t="s">
        <v>55</v>
      </c>
      <c r="B109" s="17">
        <v>818</v>
      </c>
      <c r="C109" s="17">
        <v>26.387</v>
      </c>
      <c r="D109" s="17">
        <v>248.571</v>
      </c>
      <c r="E109" s="17">
        <v>7.2859999999999996</v>
      </c>
      <c r="F109" s="44">
        <v>97.069000000000003</v>
      </c>
      <c r="G109" s="17">
        <v>382.85700000000003</v>
      </c>
      <c r="H109" s="17">
        <v>6</v>
      </c>
      <c r="I109" s="44">
        <v>98.433000000000007</v>
      </c>
      <c r="J109" s="17">
        <v>673.28599999999994</v>
      </c>
      <c r="K109" s="17">
        <v>21</v>
      </c>
      <c r="L109" s="44">
        <v>96.881</v>
      </c>
      <c r="M109" s="18">
        <v>0</v>
      </c>
      <c r="N109" s="19" t="s">
        <v>62</v>
      </c>
      <c r="O109" s="19">
        <v>1.88</v>
      </c>
      <c r="P109" s="19">
        <v>6.7889999999999997</v>
      </c>
      <c r="Q109" s="19">
        <v>7.0670000000000002</v>
      </c>
      <c r="R109" s="44">
        <v>1511.4290000000001</v>
      </c>
      <c r="S109" s="44">
        <v>1121.857</v>
      </c>
      <c r="T109" s="20">
        <v>60.128999999999998</v>
      </c>
      <c r="U109" s="20">
        <v>0.32300000000000001</v>
      </c>
      <c r="V109" s="20">
        <v>79.043000000000006</v>
      </c>
      <c r="W109" s="20">
        <v>6.4539999999999997</v>
      </c>
      <c r="X109" s="17">
        <v>91.834999999999994</v>
      </c>
      <c r="Y109" s="20">
        <v>7.8109999999999999</v>
      </c>
      <c r="Z109" s="20">
        <v>5.5430000000000001</v>
      </c>
      <c r="AA109" s="17">
        <v>29.036000000000001</v>
      </c>
      <c r="AB109" s="46">
        <v>1914</v>
      </c>
      <c r="AC109" s="18">
        <f t="shared" si="62"/>
        <v>2.3398533007334965</v>
      </c>
      <c r="AD109" s="84">
        <f t="shared" si="63"/>
        <v>0.75391428571428576</v>
      </c>
      <c r="AE109" s="85">
        <f t="shared" si="64"/>
        <v>6.5590429769999998</v>
      </c>
      <c r="AF109" s="86">
        <f t="shared" si="65"/>
        <v>0.43581680910298998</v>
      </c>
      <c r="AG109" s="87">
        <f t="shared" si="66"/>
        <v>10.102447659000001</v>
      </c>
      <c r="AH109" s="86">
        <f t="shared" si="67"/>
        <v>0.60133617017857144</v>
      </c>
      <c r="AI109" s="96">
        <f t="shared" si="68"/>
        <v>134.69930212</v>
      </c>
    </row>
    <row r="110" spans="1:35" ht="16.5" thickTop="1" thickBot="1" x14ac:dyDescent="0.4">
      <c r="A110" s="71" t="s">
        <v>77</v>
      </c>
      <c r="B110" s="21">
        <f>SUM(B98:B109)</f>
        <v>8145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1">
        <f>SUM(M98:M109)</f>
        <v>21</v>
      </c>
      <c r="N110" s="22"/>
      <c r="O110" s="22"/>
      <c r="P110" s="23"/>
      <c r="Q110" s="23"/>
      <c r="R110" s="22"/>
      <c r="S110" s="22"/>
      <c r="T110" s="22"/>
      <c r="U110" s="22"/>
      <c r="V110" s="22"/>
      <c r="W110" s="22"/>
      <c r="X110" s="22"/>
      <c r="Y110" s="24"/>
      <c r="Z110" s="24"/>
      <c r="AA110" s="24"/>
      <c r="AB110" s="21">
        <f>SUM(AB98:AB109)</f>
        <v>21112</v>
      </c>
      <c r="AC110" s="23">
        <f>SUM(AC98:AC109)</f>
        <v>31.726454791839238</v>
      </c>
      <c r="AD110" s="88"/>
      <c r="AE110" s="89"/>
      <c r="AF110" s="90"/>
      <c r="AG110" s="91"/>
      <c r="AH110" s="90"/>
      <c r="AI110" s="97"/>
    </row>
    <row r="111" spans="1:35" ht="16.5" thickTop="1" thickBot="1" x14ac:dyDescent="0.4">
      <c r="A111" s="72" t="s">
        <v>78</v>
      </c>
      <c r="B111" s="25">
        <f t="shared" ref="B111:K111" si="69">AVERAGE(B98:B109)</f>
        <v>678.75</v>
      </c>
      <c r="C111" s="68">
        <f t="shared" si="69"/>
        <v>22.297250000000002</v>
      </c>
      <c r="D111" s="68">
        <f t="shared" si="69"/>
        <v>158.81258333333332</v>
      </c>
      <c r="E111" s="68">
        <f t="shared" si="69"/>
        <v>9.9277499999999996</v>
      </c>
      <c r="F111" s="67">
        <f>AVERAGE(F98:F109)</f>
        <v>91.994833333333318</v>
      </c>
      <c r="G111" s="68">
        <f>AVERAGE(G98:G109)</f>
        <v>243.04466666666667</v>
      </c>
      <c r="H111" s="68">
        <f>AVERAGE(H98:H109)</f>
        <v>9.5015000000000001</v>
      </c>
      <c r="I111" s="67">
        <f>AVERAGE(I98:I109)</f>
        <v>94.335249999999988</v>
      </c>
      <c r="J111" s="68">
        <f t="shared" si="69"/>
        <v>458.9354166666667</v>
      </c>
      <c r="K111" s="68">
        <f t="shared" si="69"/>
        <v>33.731500000000004</v>
      </c>
      <c r="L111" s="67">
        <f>AVERAGE(L98:L109)</f>
        <v>88.793666666666653</v>
      </c>
      <c r="M111" s="25"/>
      <c r="N111" s="68">
        <f>AVERAGE(N98:N109)</f>
        <v>2.5433333333333334</v>
      </c>
      <c r="O111" s="68"/>
      <c r="P111" s="69">
        <f t="shared" ref="P111:AA111" si="70">AVERAGE(P98:P109)</f>
        <v>6.9929166666666669</v>
      </c>
      <c r="Q111" s="69">
        <f t="shared" si="70"/>
        <v>7.1586666666666661</v>
      </c>
      <c r="R111" s="68">
        <f t="shared" si="70"/>
        <v>1348.8412500000002</v>
      </c>
      <c r="S111" s="68">
        <f t="shared" si="70"/>
        <v>1191.9776666666667</v>
      </c>
      <c r="T111" s="68">
        <f>AVERAGE(T98:T109)</f>
        <v>48.144583333333337</v>
      </c>
      <c r="U111" s="68">
        <f>AVERAGE(U98:U109)</f>
        <v>1.8563333333333334</v>
      </c>
      <c r="V111" s="68">
        <f t="shared" si="70"/>
        <v>63.02708333333333</v>
      </c>
      <c r="W111" s="68">
        <f t="shared" si="70"/>
        <v>9.8642499999999984</v>
      </c>
      <c r="X111" s="66">
        <f t="shared" si="70"/>
        <v>81.449750000000009</v>
      </c>
      <c r="Y111" s="70">
        <f t="shared" si="70"/>
        <v>7.2924166666666652</v>
      </c>
      <c r="Z111" s="70">
        <f t="shared" si="70"/>
        <v>5.1282499999999995</v>
      </c>
      <c r="AA111" s="66">
        <f t="shared" si="70"/>
        <v>21.626916666666663</v>
      </c>
      <c r="AB111" s="25">
        <f>AVERAGE(AB102:AB109)</f>
        <v>1862.875</v>
      </c>
      <c r="AC111" s="69">
        <f>AVERAGE(AC98:AC109)</f>
        <v>2.6438712326532698</v>
      </c>
      <c r="AD111" s="92">
        <f t="shared" ref="AD111" si="71">C111/$C$2</f>
        <v>0.63706428571428575</v>
      </c>
      <c r="AE111" s="93">
        <f t="shared" ref="AE111" si="72">(C111*D111)/1000</f>
        <v>3.5410838737291663</v>
      </c>
      <c r="AF111" s="94">
        <f t="shared" si="65"/>
        <v>0.23528796503183827</v>
      </c>
      <c r="AG111" s="95">
        <f t="shared" ref="AG111" si="73">(C111*G111)/1000</f>
        <v>5.4192276938333332</v>
      </c>
      <c r="AH111" s="94">
        <f t="shared" si="67"/>
        <v>0.32257307701388888</v>
      </c>
      <c r="AI111" s="98">
        <f>AVERAGE(AI98:AI109)</f>
        <v>71.600029188888882</v>
      </c>
    </row>
    <row r="112" spans="1:35" ht="16" thickTop="1" x14ac:dyDescent="0.35"/>
    <row r="113" spans="1:35" ht="16" thickBot="1" x14ac:dyDescent="0.4"/>
    <row r="114" spans="1:35" ht="16" thickTop="1" x14ac:dyDescent="0.35">
      <c r="A114" s="8" t="s">
        <v>5</v>
      </c>
      <c r="B114" s="9" t="s">
        <v>6</v>
      </c>
      <c r="C114" s="9" t="s">
        <v>6</v>
      </c>
      <c r="D114" s="9" t="s">
        <v>7</v>
      </c>
      <c r="E114" s="9" t="s">
        <v>8</v>
      </c>
      <c r="F114" s="10" t="s">
        <v>2</v>
      </c>
      <c r="G114" s="9" t="s">
        <v>9</v>
      </c>
      <c r="H114" s="9" t="s">
        <v>10</v>
      </c>
      <c r="I114" s="10" t="s">
        <v>3</v>
      </c>
      <c r="J114" s="9" t="s">
        <v>11</v>
      </c>
      <c r="K114" s="9" t="s">
        <v>12</v>
      </c>
      <c r="L114" s="10" t="s">
        <v>13</v>
      </c>
      <c r="M114" s="9" t="s">
        <v>14</v>
      </c>
      <c r="N114" s="26" t="s">
        <v>15</v>
      </c>
      <c r="O114" s="73" t="s">
        <v>79</v>
      </c>
      <c r="P114" s="9" t="s">
        <v>16</v>
      </c>
      <c r="Q114" s="9" t="s">
        <v>17</v>
      </c>
      <c r="R114" s="9" t="s">
        <v>18</v>
      </c>
      <c r="S114" s="9" t="s">
        <v>19</v>
      </c>
      <c r="T114" s="9" t="s">
        <v>74</v>
      </c>
      <c r="U114" s="9" t="s">
        <v>75</v>
      </c>
      <c r="V114" s="9" t="s">
        <v>22</v>
      </c>
      <c r="W114" s="9" t="s">
        <v>23</v>
      </c>
      <c r="X114" s="65" t="s">
        <v>68</v>
      </c>
      <c r="Y114" s="9" t="s">
        <v>24</v>
      </c>
      <c r="Z114" s="9" t="s">
        <v>25</v>
      </c>
      <c r="AA114" s="65" t="s">
        <v>69</v>
      </c>
      <c r="AB114" s="26" t="s">
        <v>26</v>
      </c>
      <c r="AC114" s="26" t="s">
        <v>27</v>
      </c>
      <c r="AD114" s="76" t="s">
        <v>28</v>
      </c>
      <c r="AE114" s="77" t="s">
        <v>29</v>
      </c>
      <c r="AF114" s="78" t="s">
        <v>30</v>
      </c>
      <c r="AG114" s="79" t="s">
        <v>28</v>
      </c>
      <c r="AH114" s="78" t="s">
        <v>28</v>
      </c>
      <c r="AI114" s="76" t="s">
        <v>83</v>
      </c>
    </row>
    <row r="115" spans="1:35" ht="16" thickBot="1" x14ac:dyDescent="0.4">
      <c r="A115" s="12" t="s">
        <v>80</v>
      </c>
      <c r="B115" s="13" t="s">
        <v>32</v>
      </c>
      <c r="C115" s="14" t="s">
        <v>33</v>
      </c>
      <c r="D115" s="13" t="s">
        <v>34</v>
      </c>
      <c r="E115" s="13" t="s">
        <v>34</v>
      </c>
      <c r="F115" s="15" t="s">
        <v>35</v>
      </c>
      <c r="G115" s="13" t="s">
        <v>34</v>
      </c>
      <c r="H115" s="13" t="s">
        <v>34</v>
      </c>
      <c r="I115" s="15" t="s">
        <v>35</v>
      </c>
      <c r="J115" s="13" t="s">
        <v>34</v>
      </c>
      <c r="K115" s="13" t="s">
        <v>34</v>
      </c>
      <c r="L115" s="15" t="s">
        <v>35</v>
      </c>
      <c r="M115" s="13" t="s">
        <v>36</v>
      </c>
      <c r="N115" s="27" t="s">
        <v>37</v>
      </c>
      <c r="O115" s="27"/>
      <c r="P115" s="13"/>
      <c r="Q115" s="13"/>
      <c r="R115" s="13"/>
      <c r="S115" s="13"/>
      <c r="T115" s="13"/>
      <c r="U115" s="13"/>
      <c r="V115" s="13"/>
      <c r="W115" s="13"/>
      <c r="X115" s="66" t="s">
        <v>35</v>
      </c>
      <c r="Y115" s="13"/>
      <c r="Z115" s="13"/>
      <c r="AA115" s="66" t="s">
        <v>35</v>
      </c>
      <c r="AB115" s="14" t="s">
        <v>38</v>
      </c>
      <c r="AC115" s="14" t="s">
        <v>39</v>
      </c>
      <c r="AD115" s="80" t="s">
        <v>6</v>
      </c>
      <c r="AE115" s="81" t="s">
        <v>40</v>
      </c>
      <c r="AF115" s="82" t="s">
        <v>41</v>
      </c>
      <c r="AG115" s="83" t="s">
        <v>42</v>
      </c>
      <c r="AH115" s="82" t="s">
        <v>43</v>
      </c>
      <c r="AI115" s="80" t="s">
        <v>84</v>
      </c>
    </row>
    <row r="116" spans="1:35" ht="16" thickTop="1" x14ac:dyDescent="0.35">
      <c r="A116" s="16" t="s">
        <v>44</v>
      </c>
      <c r="B116" s="17">
        <v>797</v>
      </c>
      <c r="C116" s="17">
        <v>25.71</v>
      </c>
      <c r="D116" s="17">
        <v>266.11099999999999</v>
      </c>
      <c r="E116" s="17">
        <v>7.7779999999999996</v>
      </c>
      <c r="F116" s="44">
        <v>97.076999999999998</v>
      </c>
      <c r="G116" s="17">
        <v>225.55600000000001</v>
      </c>
      <c r="H116" s="17">
        <v>6.556</v>
      </c>
      <c r="I116" s="44">
        <v>97.093000000000004</v>
      </c>
      <c r="J116" s="17">
        <v>468.55599999999998</v>
      </c>
      <c r="K116" s="17">
        <v>22.443999999999999</v>
      </c>
      <c r="L116" s="44">
        <v>95.21</v>
      </c>
      <c r="M116" s="18">
        <v>7</v>
      </c>
      <c r="N116" s="19">
        <v>2.4</v>
      </c>
      <c r="O116" s="19">
        <v>1.45</v>
      </c>
      <c r="P116" s="19">
        <v>7.02</v>
      </c>
      <c r="Q116" s="19">
        <v>7.21</v>
      </c>
      <c r="R116" s="17">
        <v>1353.222</v>
      </c>
      <c r="S116" s="17">
        <v>1267</v>
      </c>
      <c r="T116" s="20">
        <v>39.356000000000002</v>
      </c>
      <c r="U116" s="20">
        <v>0.74099999999999999</v>
      </c>
      <c r="V116" s="20">
        <v>50.021999999999998</v>
      </c>
      <c r="W116" s="20">
        <v>11.711</v>
      </c>
      <c r="X116" s="17">
        <v>76.587999999999994</v>
      </c>
      <c r="Y116" s="20">
        <v>7.3920000000000003</v>
      </c>
      <c r="Z116" s="20">
        <v>4.3040000000000003</v>
      </c>
      <c r="AA116" s="17">
        <v>41.774999999999999</v>
      </c>
      <c r="AB116" s="46">
        <v>1923</v>
      </c>
      <c r="AC116" s="18">
        <f t="shared" ref="AC116:AC127" si="74">AB116/B116</f>
        <v>2.4127979924717691</v>
      </c>
      <c r="AD116" s="84">
        <f>C116/$C$2</f>
        <v>0.73457142857142854</v>
      </c>
      <c r="AE116" s="85">
        <f>(C116*D116)/1000</f>
        <v>6.8417138099999999</v>
      </c>
      <c r="AF116" s="86">
        <f>(AE116)/$E$3</f>
        <v>0.45459892425249165</v>
      </c>
      <c r="AG116" s="87">
        <f>(C116*G116)/1000</f>
        <v>5.799044760000001</v>
      </c>
      <c r="AH116" s="86">
        <f>(AG116)/$G$3</f>
        <v>0.34518123571428577</v>
      </c>
      <c r="AI116" s="96">
        <f>(0.8*C116*G116)/60</f>
        <v>77.320596800000004</v>
      </c>
    </row>
    <row r="117" spans="1:35" x14ac:dyDescent="0.35">
      <c r="A117" s="16" t="s">
        <v>45</v>
      </c>
      <c r="B117" s="17">
        <v>815</v>
      </c>
      <c r="C117" s="17">
        <v>29.106999999999999</v>
      </c>
      <c r="D117" s="17">
        <v>192</v>
      </c>
      <c r="E117" s="17">
        <v>8.7140000000000004</v>
      </c>
      <c r="F117" s="44">
        <v>95.460999999999999</v>
      </c>
      <c r="G117" s="17">
        <v>197.143</v>
      </c>
      <c r="H117" s="17">
        <v>4.5709999999999997</v>
      </c>
      <c r="I117" s="44">
        <v>97.680999999999997</v>
      </c>
      <c r="J117" s="17">
        <v>395.42899999999997</v>
      </c>
      <c r="K117" s="17">
        <v>20</v>
      </c>
      <c r="L117" s="44">
        <v>94.941999999999993</v>
      </c>
      <c r="M117" s="18" t="s">
        <v>62</v>
      </c>
      <c r="N117" s="19" t="s">
        <v>62</v>
      </c>
      <c r="O117" s="19">
        <v>1.63</v>
      </c>
      <c r="P117" s="19">
        <v>7.06</v>
      </c>
      <c r="Q117" s="19">
        <v>7.1630000000000003</v>
      </c>
      <c r="R117" s="17">
        <v>1534.5709999999999</v>
      </c>
      <c r="S117" s="17">
        <v>1119.2860000000001</v>
      </c>
      <c r="T117" s="20">
        <v>48.343000000000004</v>
      </c>
      <c r="U117" s="20">
        <v>0.216</v>
      </c>
      <c r="V117" s="20">
        <v>59.128999999999998</v>
      </c>
      <c r="W117" s="20">
        <v>18.588999999999999</v>
      </c>
      <c r="X117" s="17">
        <v>68.561999999999998</v>
      </c>
      <c r="Y117" s="20">
        <v>6.2489999999999997</v>
      </c>
      <c r="Z117" s="20">
        <v>4.9409999999999998</v>
      </c>
      <c r="AA117" s="17">
        <v>20.931000000000001</v>
      </c>
      <c r="AB117" s="17">
        <v>1823</v>
      </c>
      <c r="AC117" s="18">
        <f t="shared" si="74"/>
        <v>2.2368098159509202</v>
      </c>
      <c r="AD117" s="84">
        <f t="shared" ref="AD117:AD127" si="75">C117/$C$2</f>
        <v>0.83162857142857138</v>
      </c>
      <c r="AE117" s="85">
        <f t="shared" ref="AE117:AE127" si="76">(C117*D117)/1000</f>
        <v>5.5885439999999997</v>
      </c>
      <c r="AF117" s="86">
        <f t="shared" ref="AF117:AF127" si="77">(AE117)/$E$3</f>
        <v>0.37133182724252489</v>
      </c>
      <c r="AG117" s="87">
        <f t="shared" ref="AG117:AG127" si="78">(C117*G117)/1000</f>
        <v>5.7382413010000004</v>
      </c>
      <c r="AH117" s="86">
        <f t="shared" ref="AH117:AH127" si="79">(AG117)/$G$3</f>
        <v>0.34156198220238099</v>
      </c>
      <c r="AI117" s="96">
        <f t="shared" ref="AI117:AI127" si="80">(0.8*C117*G117)/60</f>
        <v>76.509884013333334</v>
      </c>
    </row>
    <row r="118" spans="1:35" x14ac:dyDescent="0.35">
      <c r="A118" s="16" t="s">
        <v>46</v>
      </c>
      <c r="B118" s="17">
        <v>564</v>
      </c>
      <c r="C118" s="17">
        <v>18.193999999999999</v>
      </c>
      <c r="D118" s="17">
        <v>166.8</v>
      </c>
      <c r="E118" s="17">
        <v>3.82</v>
      </c>
      <c r="F118" s="44">
        <v>97.71</v>
      </c>
      <c r="G118" s="17">
        <v>375</v>
      </c>
      <c r="H118" s="17">
        <v>4.5999999999999996</v>
      </c>
      <c r="I118" s="44">
        <v>98.772999999999996</v>
      </c>
      <c r="J118" s="17">
        <v>544.20000000000005</v>
      </c>
      <c r="K118" s="17">
        <v>22.52</v>
      </c>
      <c r="L118" s="44">
        <v>95.861999999999995</v>
      </c>
      <c r="M118" s="18">
        <v>7</v>
      </c>
      <c r="N118" s="19">
        <v>2.8</v>
      </c>
      <c r="O118" s="19" t="s">
        <v>62</v>
      </c>
      <c r="P118" s="19">
        <v>6.7939999999999996</v>
      </c>
      <c r="Q118" s="19">
        <v>6.8380000000000001</v>
      </c>
      <c r="R118" s="17">
        <v>1909.6</v>
      </c>
      <c r="S118" s="17">
        <v>1183</v>
      </c>
      <c r="T118" s="20">
        <v>91.24</v>
      </c>
      <c r="U118" s="20">
        <v>0.88400000000000001</v>
      </c>
      <c r="V118" s="20">
        <v>105.675</v>
      </c>
      <c r="W118" s="20">
        <v>6.9930000000000003</v>
      </c>
      <c r="X118" s="17">
        <v>93.382999999999996</v>
      </c>
      <c r="Y118" s="20">
        <v>11.086</v>
      </c>
      <c r="Z118" s="20">
        <v>5.85</v>
      </c>
      <c r="AA118" s="17">
        <v>47.231000000000002</v>
      </c>
      <c r="AB118" s="17">
        <v>1912</v>
      </c>
      <c r="AC118" s="18">
        <f t="shared" si="74"/>
        <v>3.3900709219858154</v>
      </c>
      <c r="AD118" s="84">
        <f t="shared" si="75"/>
        <v>0.51982857142857142</v>
      </c>
      <c r="AE118" s="85">
        <f t="shared" si="76"/>
        <v>3.0347591999999999</v>
      </c>
      <c r="AF118" s="86">
        <f t="shared" si="77"/>
        <v>0.20164512956810629</v>
      </c>
      <c r="AG118" s="87">
        <f t="shared" si="78"/>
        <v>6.8227500000000001</v>
      </c>
      <c r="AH118" s="86">
        <f t="shared" si="79"/>
        <v>0.40611607142857142</v>
      </c>
      <c r="AI118" s="96">
        <f t="shared" si="80"/>
        <v>90.97</v>
      </c>
    </row>
    <row r="119" spans="1:35" x14ac:dyDescent="0.35">
      <c r="A119" s="16" t="s">
        <v>47</v>
      </c>
      <c r="B119" s="17">
        <v>533</v>
      </c>
      <c r="C119" s="17">
        <v>17.766999999999999</v>
      </c>
      <c r="D119" s="17">
        <v>221</v>
      </c>
      <c r="E119" s="17">
        <v>3.5</v>
      </c>
      <c r="F119" s="44">
        <v>98.415999999999997</v>
      </c>
      <c r="G119" s="17">
        <v>390</v>
      </c>
      <c r="H119" s="17">
        <v>8</v>
      </c>
      <c r="I119" s="44">
        <v>97.948999999999998</v>
      </c>
      <c r="J119" s="17">
        <v>810</v>
      </c>
      <c r="K119" s="17">
        <v>24.75</v>
      </c>
      <c r="L119" s="44">
        <v>96.944000000000003</v>
      </c>
      <c r="M119" s="37" t="s">
        <v>62</v>
      </c>
      <c r="N119" s="34" t="s">
        <v>62</v>
      </c>
      <c r="O119" s="19" t="s">
        <v>62</v>
      </c>
      <c r="P119" s="19">
        <v>7.093</v>
      </c>
      <c r="Q119" s="19">
        <v>7.11</v>
      </c>
      <c r="R119" s="17">
        <v>1939.25</v>
      </c>
      <c r="S119" s="17">
        <v>1263</v>
      </c>
      <c r="T119" s="20">
        <v>93.325000000000003</v>
      </c>
      <c r="U119" s="20">
        <v>0.66800000000000004</v>
      </c>
      <c r="V119" s="20">
        <v>113.47499999999999</v>
      </c>
      <c r="W119" s="20">
        <v>5.9249999999999998</v>
      </c>
      <c r="X119" s="17">
        <v>94.778999999999996</v>
      </c>
      <c r="Y119" s="20">
        <v>12.95</v>
      </c>
      <c r="Z119" s="20">
        <v>6.9930000000000003</v>
      </c>
      <c r="AA119" s="17">
        <v>46</v>
      </c>
      <c r="AB119" s="17">
        <v>1910</v>
      </c>
      <c r="AC119" s="18">
        <f t="shared" si="74"/>
        <v>3.5834896810506565</v>
      </c>
      <c r="AD119" s="84">
        <f t="shared" si="75"/>
        <v>0.50762857142857143</v>
      </c>
      <c r="AE119" s="85">
        <f t="shared" si="76"/>
        <v>3.926507</v>
      </c>
      <c r="AF119" s="86">
        <f t="shared" si="77"/>
        <v>0.26089747508305644</v>
      </c>
      <c r="AG119" s="87">
        <f t="shared" si="78"/>
        <v>6.9291299999999998</v>
      </c>
      <c r="AH119" s="86">
        <f t="shared" si="79"/>
        <v>0.41244821428571427</v>
      </c>
      <c r="AI119" s="96">
        <f t="shared" si="80"/>
        <v>92.388400000000004</v>
      </c>
    </row>
    <row r="120" spans="1:35" x14ac:dyDescent="0.35">
      <c r="A120" s="16" t="s">
        <v>48</v>
      </c>
      <c r="B120" s="17">
        <v>709</v>
      </c>
      <c r="C120" s="17">
        <v>22.870999999999999</v>
      </c>
      <c r="D120" s="17">
        <v>244.6</v>
      </c>
      <c r="E120" s="17">
        <v>6.8</v>
      </c>
      <c r="F120" s="44">
        <v>97.22</v>
      </c>
      <c r="G120" s="17">
        <v>394</v>
      </c>
      <c r="H120" s="17">
        <v>5.6</v>
      </c>
      <c r="I120" s="64">
        <v>98.578999999999994</v>
      </c>
      <c r="J120" s="17">
        <v>715.6</v>
      </c>
      <c r="K120" s="17">
        <v>24.4</v>
      </c>
      <c r="L120" s="44">
        <v>96.59</v>
      </c>
      <c r="M120" s="47" t="s">
        <v>62</v>
      </c>
      <c r="N120" s="74" t="s">
        <v>62</v>
      </c>
      <c r="O120" s="19">
        <v>1.22</v>
      </c>
      <c r="P120" s="49">
        <v>7.18</v>
      </c>
      <c r="Q120" s="19">
        <v>7.2160000000000002</v>
      </c>
      <c r="R120" s="17">
        <v>1744.8</v>
      </c>
      <c r="S120" s="17">
        <v>1123.2</v>
      </c>
      <c r="T120" s="20">
        <v>82.76</v>
      </c>
      <c r="U120" s="20">
        <v>0.47899999999999998</v>
      </c>
      <c r="V120" s="20">
        <v>95.88</v>
      </c>
      <c r="W120" s="20">
        <v>7.6660000000000004</v>
      </c>
      <c r="X120" s="17">
        <v>92.004999999999995</v>
      </c>
      <c r="Y120" s="20">
        <v>12.933999999999999</v>
      </c>
      <c r="Z120" s="20">
        <v>7.44</v>
      </c>
      <c r="AA120" s="17">
        <v>42.476999999999997</v>
      </c>
      <c r="AB120" s="17">
        <v>2025</v>
      </c>
      <c r="AC120" s="18">
        <f t="shared" si="74"/>
        <v>2.8561354019746119</v>
      </c>
      <c r="AD120" s="84">
        <f t="shared" si="75"/>
        <v>0.65345714285714285</v>
      </c>
      <c r="AE120" s="85">
        <f t="shared" si="76"/>
        <v>5.5942465999999991</v>
      </c>
      <c r="AF120" s="86">
        <f t="shared" si="77"/>
        <v>0.37171073754152817</v>
      </c>
      <c r="AG120" s="87">
        <f t="shared" si="78"/>
        <v>9.0111739999999987</v>
      </c>
      <c r="AH120" s="86">
        <f t="shared" si="79"/>
        <v>0.53637940476190471</v>
      </c>
      <c r="AI120" s="96">
        <f t="shared" si="80"/>
        <v>120.14898666666667</v>
      </c>
    </row>
    <row r="121" spans="1:35" x14ac:dyDescent="0.35">
      <c r="A121" s="16" t="s">
        <v>49</v>
      </c>
      <c r="B121" s="17">
        <v>662</v>
      </c>
      <c r="C121" s="17">
        <v>22.067</v>
      </c>
      <c r="D121" s="17">
        <v>211.75</v>
      </c>
      <c r="E121" s="17">
        <v>4.75</v>
      </c>
      <c r="F121" s="44">
        <v>97.757000000000005</v>
      </c>
      <c r="G121" s="17">
        <v>282.5</v>
      </c>
      <c r="H121" s="17">
        <v>6.5</v>
      </c>
      <c r="I121" s="44">
        <v>97.698999999999998</v>
      </c>
      <c r="J121" s="17">
        <v>527.5</v>
      </c>
      <c r="K121" s="17">
        <v>23.25</v>
      </c>
      <c r="L121" s="44">
        <v>95.591999999999999</v>
      </c>
      <c r="M121" s="3">
        <v>7</v>
      </c>
      <c r="N121" s="75">
        <v>2.0299999999999998</v>
      </c>
      <c r="O121" s="19" t="s">
        <v>62</v>
      </c>
      <c r="P121" s="50">
        <v>6.69</v>
      </c>
      <c r="Q121" s="51">
        <v>6.67</v>
      </c>
      <c r="R121" s="17">
        <v>1625.75</v>
      </c>
      <c r="S121" s="17">
        <v>1057.25</v>
      </c>
      <c r="T121" s="20">
        <v>71.575000000000003</v>
      </c>
      <c r="U121" s="20">
        <v>0.28599999999999998</v>
      </c>
      <c r="V121" s="20">
        <v>87.15</v>
      </c>
      <c r="W121" s="20">
        <v>4.9779999999999998</v>
      </c>
      <c r="X121" s="17">
        <v>94.287999999999997</v>
      </c>
      <c r="Y121" s="20">
        <v>11.122999999999999</v>
      </c>
      <c r="Z121" s="20">
        <v>5.548</v>
      </c>
      <c r="AA121" s="17">
        <v>50.121000000000002</v>
      </c>
      <c r="AB121" s="46">
        <v>1975</v>
      </c>
      <c r="AC121" s="18">
        <f t="shared" si="74"/>
        <v>2.9833836858006042</v>
      </c>
      <c r="AD121" s="84">
        <f t="shared" si="75"/>
        <v>0.63048571428571432</v>
      </c>
      <c r="AE121" s="85">
        <f t="shared" si="76"/>
        <v>4.6726872500000001</v>
      </c>
      <c r="AF121" s="86">
        <f t="shared" si="77"/>
        <v>0.31047755813953487</v>
      </c>
      <c r="AG121" s="87">
        <f t="shared" si="78"/>
        <v>6.2339275000000001</v>
      </c>
      <c r="AH121" s="86">
        <f t="shared" si="79"/>
        <v>0.3710671130952381</v>
      </c>
      <c r="AI121" s="96">
        <f t="shared" si="80"/>
        <v>83.119033333333334</v>
      </c>
    </row>
    <row r="122" spans="1:35" x14ac:dyDescent="0.35">
      <c r="A122" s="16" t="s">
        <v>50</v>
      </c>
      <c r="B122" s="17">
        <v>696</v>
      </c>
      <c r="C122" s="17">
        <v>22.452000000000002</v>
      </c>
      <c r="D122" s="17">
        <v>148</v>
      </c>
      <c r="E122" s="17">
        <v>4.5999999999999996</v>
      </c>
      <c r="F122" s="44">
        <v>96.891999999999996</v>
      </c>
      <c r="G122" s="17">
        <v>213.2</v>
      </c>
      <c r="H122" s="17">
        <v>5.8</v>
      </c>
      <c r="I122" s="44">
        <v>97.28</v>
      </c>
      <c r="J122" s="17">
        <v>375.8</v>
      </c>
      <c r="K122" s="17">
        <v>23</v>
      </c>
      <c r="L122" s="44">
        <v>93.88</v>
      </c>
      <c r="M122" s="18" t="s">
        <v>62</v>
      </c>
      <c r="N122" s="19" t="s">
        <v>62</v>
      </c>
      <c r="O122" s="19" t="s">
        <v>62</v>
      </c>
      <c r="P122" s="19">
        <v>7.1779999999999999</v>
      </c>
      <c r="Q122" s="19">
        <v>7.1760000000000002</v>
      </c>
      <c r="R122" s="17">
        <v>1349</v>
      </c>
      <c r="S122" s="17">
        <v>968.2</v>
      </c>
      <c r="T122" s="20">
        <v>33.57</v>
      </c>
      <c r="U122" s="20">
        <v>0.215</v>
      </c>
      <c r="V122" s="20">
        <v>51.66</v>
      </c>
      <c r="W122" s="20">
        <v>6.4020000000000001</v>
      </c>
      <c r="X122" s="17">
        <v>87.606999999999999</v>
      </c>
      <c r="Y122" s="20">
        <v>5.0019999999999998</v>
      </c>
      <c r="Z122" s="20">
        <v>7.3120000000000003</v>
      </c>
      <c r="AA122" s="17">
        <v>-46.182000000000002</v>
      </c>
      <c r="AB122" s="46">
        <v>1907</v>
      </c>
      <c r="AC122" s="18">
        <f t="shared" si="74"/>
        <v>2.7399425287356323</v>
      </c>
      <c r="AD122" s="84">
        <f t="shared" si="75"/>
        <v>0.64148571428571433</v>
      </c>
      <c r="AE122" s="85">
        <f t="shared" si="76"/>
        <v>3.3228960000000001</v>
      </c>
      <c r="AF122" s="86">
        <f t="shared" si="77"/>
        <v>0.22079043189368769</v>
      </c>
      <c r="AG122" s="87">
        <f t="shared" si="78"/>
        <v>4.7867664000000003</v>
      </c>
      <c r="AH122" s="86">
        <f t="shared" si="79"/>
        <v>0.28492657142857142</v>
      </c>
      <c r="AI122" s="96">
        <f t="shared" si="80"/>
        <v>63.823551999999999</v>
      </c>
    </row>
    <row r="123" spans="1:35" x14ac:dyDescent="0.35">
      <c r="A123" s="16" t="s">
        <v>51</v>
      </c>
      <c r="B123" s="17">
        <v>755</v>
      </c>
      <c r="C123" s="17">
        <v>24.355</v>
      </c>
      <c r="D123" s="17">
        <v>190</v>
      </c>
      <c r="E123" s="17">
        <v>6.75</v>
      </c>
      <c r="F123" s="44">
        <v>96.447000000000003</v>
      </c>
      <c r="G123" s="17">
        <v>265</v>
      </c>
      <c r="H123" s="17">
        <v>6.25</v>
      </c>
      <c r="I123" s="44">
        <v>97.641999999999996</v>
      </c>
      <c r="J123" s="17">
        <v>525</v>
      </c>
      <c r="K123" s="17">
        <v>22.5</v>
      </c>
      <c r="L123" s="44">
        <v>95.713999999999999</v>
      </c>
      <c r="M123" s="18" t="s">
        <v>62</v>
      </c>
      <c r="N123" s="19" t="s">
        <v>62</v>
      </c>
      <c r="O123" s="19">
        <v>1.35</v>
      </c>
      <c r="P123" s="19">
        <v>6.9649999999999999</v>
      </c>
      <c r="Q123" s="19">
        <v>7.06</v>
      </c>
      <c r="R123" s="17">
        <v>1587.25</v>
      </c>
      <c r="S123" s="17">
        <v>1113.5</v>
      </c>
      <c r="T123" s="20">
        <v>71.5</v>
      </c>
      <c r="U123" s="20">
        <v>0.48299999999999998</v>
      </c>
      <c r="V123" s="20">
        <v>85.05</v>
      </c>
      <c r="W123" s="20">
        <v>13.03</v>
      </c>
      <c r="X123" s="17">
        <v>84.68</v>
      </c>
      <c r="Y123" s="20">
        <v>7.9829999999999997</v>
      </c>
      <c r="Z123" s="20">
        <v>5.6849999999999996</v>
      </c>
      <c r="AA123" s="17">
        <v>28.786000000000001</v>
      </c>
      <c r="AB123" s="46">
        <v>2186</v>
      </c>
      <c r="AC123" s="18">
        <f t="shared" si="74"/>
        <v>2.895364238410596</v>
      </c>
      <c r="AD123" s="84">
        <f t="shared" si="75"/>
        <v>0.69585714285714284</v>
      </c>
      <c r="AE123" s="85">
        <f t="shared" si="76"/>
        <v>4.6274499999999996</v>
      </c>
      <c r="AF123" s="86">
        <f t="shared" si="77"/>
        <v>0.30747176079734218</v>
      </c>
      <c r="AG123" s="87">
        <f t="shared" si="78"/>
        <v>6.4540749999999996</v>
      </c>
      <c r="AH123" s="86">
        <f t="shared" si="79"/>
        <v>0.38417113095238092</v>
      </c>
      <c r="AI123" s="96">
        <f t="shared" si="80"/>
        <v>86.054333333333332</v>
      </c>
    </row>
    <row r="124" spans="1:35" x14ac:dyDescent="0.35">
      <c r="A124" s="16" t="s">
        <v>52</v>
      </c>
      <c r="B124" s="17">
        <v>733</v>
      </c>
      <c r="C124" s="17">
        <v>24.433</v>
      </c>
      <c r="D124" s="17">
        <v>111</v>
      </c>
      <c r="E124" s="17">
        <v>4</v>
      </c>
      <c r="F124" s="44">
        <v>96.4</v>
      </c>
      <c r="G124" s="17">
        <v>343</v>
      </c>
      <c r="H124" s="17">
        <v>2.7</v>
      </c>
      <c r="I124" s="44">
        <v>99.2</v>
      </c>
      <c r="J124" s="17">
        <v>567</v>
      </c>
      <c r="K124" s="17">
        <v>22</v>
      </c>
      <c r="L124" s="44">
        <v>96.1</v>
      </c>
      <c r="M124" s="18" t="s">
        <v>62</v>
      </c>
      <c r="N124" s="19" t="s">
        <v>62</v>
      </c>
      <c r="O124" s="19" t="s">
        <v>62</v>
      </c>
      <c r="P124" s="19">
        <v>6.7</v>
      </c>
      <c r="Q124" s="19">
        <v>6.8</v>
      </c>
      <c r="R124" s="17">
        <v>1741</v>
      </c>
      <c r="S124" s="17">
        <v>1040</v>
      </c>
      <c r="T124" s="20">
        <v>79</v>
      </c>
      <c r="U124" s="20">
        <v>0.2</v>
      </c>
      <c r="V124" s="20">
        <v>92</v>
      </c>
      <c r="W124" s="20">
        <v>28.6</v>
      </c>
      <c r="X124" s="17">
        <v>68.900000000000006</v>
      </c>
      <c r="Y124" s="20">
        <v>10.1</v>
      </c>
      <c r="Z124" s="20">
        <v>6.78</v>
      </c>
      <c r="AA124" s="17">
        <v>32.9</v>
      </c>
      <c r="AB124" s="46">
        <v>1910</v>
      </c>
      <c r="AC124" s="18">
        <f t="shared" si="74"/>
        <v>2.6057298772169166</v>
      </c>
      <c r="AD124" s="84">
        <f t="shared" si="75"/>
        <v>0.69808571428571431</v>
      </c>
      <c r="AE124" s="85">
        <f t="shared" si="76"/>
        <v>2.7120630000000001</v>
      </c>
      <c r="AF124" s="86">
        <f t="shared" si="77"/>
        <v>0.18020352159468439</v>
      </c>
      <c r="AG124" s="87">
        <f t="shared" si="78"/>
        <v>8.3805189999999996</v>
      </c>
      <c r="AH124" s="86">
        <f t="shared" si="79"/>
        <v>0.49884041666666662</v>
      </c>
      <c r="AI124" s="96">
        <f t="shared" si="80"/>
        <v>111.74025333333334</v>
      </c>
    </row>
    <row r="125" spans="1:35" x14ac:dyDescent="0.35">
      <c r="A125" s="16" t="s">
        <v>53</v>
      </c>
      <c r="B125" s="17">
        <v>720</v>
      </c>
      <c r="C125" s="17">
        <v>23.225999999999999</v>
      </c>
      <c r="D125" s="17">
        <v>174</v>
      </c>
      <c r="E125" s="17">
        <v>11</v>
      </c>
      <c r="F125" s="44">
        <v>93.7</v>
      </c>
      <c r="G125" s="17">
        <v>186</v>
      </c>
      <c r="H125" s="17">
        <v>6.6</v>
      </c>
      <c r="I125" s="44">
        <v>96.5</v>
      </c>
      <c r="J125" s="17">
        <v>398</v>
      </c>
      <c r="K125" s="17">
        <v>37</v>
      </c>
      <c r="L125" s="44">
        <v>90.7</v>
      </c>
      <c r="M125" s="18">
        <v>7</v>
      </c>
      <c r="N125" s="19">
        <v>2.2599999999999998</v>
      </c>
      <c r="O125" s="19" t="s">
        <v>62</v>
      </c>
      <c r="P125" s="19">
        <v>7</v>
      </c>
      <c r="Q125" s="19">
        <v>7.1</v>
      </c>
      <c r="R125" s="17">
        <v>1191</v>
      </c>
      <c r="S125" s="17">
        <v>1181</v>
      </c>
      <c r="T125" s="20">
        <v>42</v>
      </c>
      <c r="U125" s="20">
        <v>0.2</v>
      </c>
      <c r="V125" s="20">
        <v>54</v>
      </c>
      <c r="W125" s="20">
        <v>20.100000000000001</v>
      </c>
      <c r="X125" s="17">
        <v>62.8</v>
      </c>
      <c r="Y125" s="20">
        <v>8.1</v>
      </c>
      <c r="Z125" s="20">
        <v>4.95</v>
      </c>
      <c r="AA125" s="17">
        <v>38.9</v>
      </c>
      <c r="AB125" s="46">
        <v>2023</v>
      </c>
      <c r="AC125" s="18">
        <f t="shared" si="74"/>
        <v>2.8097222222222222</v>
      </c>
      <c r="AD125" s="84">
        <f t="shared" si="75"/>
        <v>0.66359999999999997</v>
      </c>
      <c r="AE125" s="85">
        <f t="shared" si="76"/>
        <v>4.0413239999999995</v>
      </c>
      <c r="AF125" s="86">
        <f t="shared" si="77"/>
        <v>0.26852651162790692</v>
      </c>
      <c r="AG125" s="87">
        <f t="shared" si="78"/>
        <v>4.320036</v>
      </c>
      <c r="AH125" s="86">
        <f t="shared" si="79"/>
        <v>0.25714500000000001</v>
      </c>
      <c r="AI125" s="96">
        <f t="shared" si="80"/>
        <v>57.600479999999997</v>
      </c>
    </row>
    <row r="126" spans="1:35" x14ac:dyDescent="0.35">
      <c r="A126" s="16" t="s">
        <v>54</v>
      </c>
      <c r="B126" s="17">
        <v>659</v>
      </c>
      <c r="C126" s="17">
        <v>21.966999999999999</v>
      </c>
      <c r="D126" s="17">
        <v>99</v>
      </c>
      <c r="E126" s="17">
        <v>6</v>
      </c>
      <c r="F126" s="44">
        <v>93.9</v>
      </c>
      <c r="G126" s="17">
        <v>173</v>
      </c>
      <c r="H126" s="17">
        <v>4.8</v>
      </c>
      <c r="I126" s="44">
        <v>97.2</v>
      </c>
      <c r="J126" s="17">
        <v>375</v>
      </c>
      <c r="K126" s="17">
        <v>20</v>
      </c>
      <c r="L126" s="44">
        <v>94.7</v>
      </c>
      <c r="M126" s="18" t="s">
        <v>62</v>
      </c>
      <c r="N126" s="19" t="s">
        <v>62</v>
      </c>
      <c r="O126" s="19">
        <v>1.33</v>
      </c>
      <c r="P126" s="19">
        <v>6.8</v>
      </c>
      <c r="Q126" s="19">
        <v>7.1</v>
      </c>
      <c r="R126" s="17">
        <v>1055</v>
      </c>
      <c r="S126" s="17">
        <v>1138</v>
      </c>
      <c r="T126" s="20">
        <v>42</v>
      </c>
      <c r="U126" s="20">
        <v>0.6</v>
      </c>
      <c r="V126" s="20">
        <v>52</v>
      </c>
      <c r="W126" s="20">
        <v>11.3</v>
      </c>
      <c r="X126" s="17">
        <v>78.3</v>
      </c>
      <c r="Y126" s="20">
        <v>6</v>
      </c>
      <c r="Z126" s="20">
        <v>3.1</v>
      </c>
      <c r="AA126" s="17">
        <v>48.3</v>
      </c>
      <c r="AB126" s="46">
        <v>1915</v>
      </c>
      <c r="AC126" s="18">
        <f t="shared" si="74"/>
        <v>2.9059180576631261</v>
      </c>
      <c r="AD126" s="84">
        <f t="shared" si="75"/>
        <v>0.62762857142857142</v>
      </c>
      <c r="AE126" s="85">
        <f t="shared" si="76"/>
        <v>2.1747329999999998</v>
      </c>
      <c r="AF126" s="86">
        <f t="shared" si="77"/>
        <v>0.14450053156146178</v>
      </c>
      <c r="AG126" s="87">
        <f t="shared" si="78"/>
        <v>3.8002909999999996</v>
      </c>
      <c r="AH126" s="86">
        <f t="shared" si="79"/>
        <v>0.22620779761904758</v>
      </c>
      <c r="AI126" s="96">
        <f t="shared" si="80"/>
        <v>50.67054666666666</v>
      </c>
    </row>
    <row r="127" spans="1:35" ht="16" thickBot="1" x14ac:dyDescent="0.4">
      <c r="A127" s="16" t="s">
        <v>55</v>
      </c>
      <c r="B127" s="17">
        <v>794</v>
      </c>
      <c r="C127" s="17">
        <v>25.613</v>
      </c>
      <c r="D127" s="17">
        <v>191</v>
      </c>
      <c r="E127" s="17">
        <v>8</v>
      </c>
      <c r="F127" s="44">
        <v>95.8</v>
      </c>
      <c r="G127" s="17">
        <v>250</v>
      </c>
      <c r="H127" s="17">
        <v>11.7</v>
      </c>
      <c r="I127" s="44">
        <v>95.3</v>
      </c>
      <c r="J127" s="17">
        <v>496</v>
      </c>
      <c r="K127" s="17">
        <v>34</v>
      </c>
      <c r="L127" s="44">
        <v>93.1</v>
      </c>
      <c r="M127" s="18" t="s">
        <v>62</v>
      </c>
      <c r="N127" s="19" t="s">
        <v>62</v>
      </c>
      <c r="O127" s="19" t="s">
        <v>62</v>
      </c>
      <c r="P127" s="18" t="s">
        <v>62</v>
      </c>
      <c r="Q127" s="19" t="s">
        <v>62</v>
      </c>
      <c r="R127" s="17">
        <v>1603</v>
      </c>
      <c r="S127" s="17">
        <v>1246</v>
      </c>
      <c r="T127" s="20">
        <v>62</v>
      </c>
      <c r="U127" s="20">
        <v>0.1</v>
      </c>
      <c r="V127" s="20">
        <v>82</v>
      </c>
      <c r="W127" s="20">
        <v>20.5</v>
      </c>
      <c r="X127" s="17">
        <v>75</v>
      </c>
      <c r="Y127" s="20">
        <v>8</v>
      </c>
      <c r="Z127" s="20">
        <v>4.2</v>
      </c>
      <c r="AA127" s="17">
        <v>47.5</v>
      </c>
      <c r="AB127" s="46">
        <v>2073</v>
      </c>
      <c r="AC127" s="18">
        <f t="shared" si="74"/>
        <v>2.6108312342569269</v>
      </c>
      <c r="AD127" s="84">
        <f t="shared" si="75"/>
        <v>0.73180000000000001</v>
      </c>
      <c r="AE127" s="85">
        <f t="shared" si="76"/>
        <v>4.8920829999999995</v>
      </c>
      <c r="AF127" s="86">
        <f t="shared" si="77"/>
        <v>0.32505534883720927</v>
      </c>
      <c r="AG127" s="87">
        <f t="shared" si="78"/>
        <v>6.4032499999999999</v>
      </c>
      <c r="AH127" s="86">
        <f t="shared" si="79"/>
        <v>0.38114583333333329</v>
      </c>
      <c r="AI127" s="96">
        <f t="shared" si="80"/>
        <v>85.376666666666679</v>
      </c>
    </row>
    <row r="128" spans="1:35" ht="16.5" thickTop="1" thickBot="1" x14ac:dyDescent="0.4">
      <c r="A128" s="71" t="s">
        <v>81</v>
      </c>
      <c r="B128" s="21">
        <f>SUM(B116:B127)</f>
        <v>8437</v>
      </c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1">
        <f>SUM(M116:M127)</f>
        <v>28</v>
      </c>
      <c r="N128" s="22"/>
      <c r="O128" s="22"/>
      <c r="P128" s="23"/>
      <c r="Q128" s="23"/>
      <c r="R128" s="22"/>
      <c r="S128" s="22"/>
      <c r="T128" s="22"/>
      <c r="U128" s="22"/>
      <c r="V128" s="22"/>
      <c r="W128" s="22"/>
      <c r="X128" s="22"/>
      <c r="Y128" s="24"/>
      <c r="Z128" s="24"/>
      <c r="AA128" s="24"/>
      <c r="AB128" s="21">
        <f>SUM(AB116:AB127)</f>
        <v>23582</v>
      </c>
      <c r="AC128" s="23">
        <f>SUM(AC116:AC127)</f>
        <v>34.030195657739796</v>
      </c>
      <c r="AD128" s="88"/>
      <c r="AE128" s="89"/>
      <c r="AF128" s="90"/>
      <c r="AG128" s="91"/>
      <c r="AH128" s="90"/>
      <c r="AI128" s="97"/>
    </row>
    <row r="129" spans="1:35" ht="16.5" thickTop="1" thickBot="1" x14ac:dyDescent="0.4">
      <c r="A129" s="72" t="s">
        <v>82</v>
      </c>
      <c r="B129" s="25">
        <f t="shared" ref="B129:E129" si="81">AVERAGE(B116:B127)</f>
        <v>703.08333333333337</v>
      </c>
      <c r="C129" s="68">
        <f t="shared" si="81"/>
        <v>23.14683333333333</v>
      </c>
      <c r="D129" s="68">
        <f t="shared" si="81"/>
        <v>184.60508333333334</v>
      </c>
      <c r="E129" s="68">
        <f t="shared" si="81"/>
        <v>6.3093333333333339</v>
      </c>
      <c r="F129" s="67">
        <f>AVERAGE(F116:F127)</f>
        <v>96.398333333333355</v>
      </c>
      <c r="G129" s="68">
        <f>AVERAGE(G116:G127)</f>
        <v>274.53325000000001</v>
      </c>
      <c r="H129" s="68">
        <f>AVERAGE(H116:H127)</f>
        <v>6.1397499999999994</v>
      </c>
      <c r="I129" s="67">
        <f>AVERAGE(I116:I127)</f>
        <v>97.574666666666658</v>
      </c>
      <c r="J129" s="68">
        <f t="shared" ref="J129:K129" si="82">AVERAGE(J116:J127)</f>
        <v>516.5070833333333</v>
      </c>
      <c r="K129" s="68">
        <f t="shared" si="82"/>
        <v>24.655333333333335</v>
      </c>
      <c r="L129" s="67">
        <f>AVERAGE(L116:L127)</f>
        <v>94.944499999999991</v>
      </c>
      <c r="M129" s="25"/>
      <c r="N129" s="68">
        <f>AVERAGE(N116:N127)</f>
        <v>2.3724999999999996</v>
      </c>
      <c r="O129" s="68"/>
      <c r="P129" s="69">
        <f t="shared" ref="P129:S129" si="83">AVERAGE(P116:P127)</f>
        <v>6.9527272727272722</v>
      </c>
      <c r="Q129" s="69">
        <f t="shared" si="83"/>
        <v>7.0402727272727272</v>
      </c>
      <c r="R129" s="68">
        <f t="shared" si="83"/>
        <v>1552.7869166666667</v>
      </c>
      <c r="S129" s="68">
        <f t="shared" si="83"/>
        <v>1141.6196666666667</v>
      </c>
      <c r="T129" s="68">
        <f>AVERAGE(T116:T127)</f>
        <v>63.055749999999996</v>
      </c>
      <c r="U129" s="68">
        <f>AVERAGE(U116:U127)</f>
        <v>0.42266666666666658</v>
      </c>
      <c r="V129" s="68">
        <f t="shared" ref="V129:AA129" si="84">AVERAGE(V116:V127)</f>
        <v>77.336749999999995</v>
      </c>
      <c r="W129" s="68">
        <f t="shared" si="84"/>
        <v>12.982833333333334</v>
      </c>
      <c r="X129" s="66">
        <f t="shared" si="84"/>
        <v>81.407666666666643</v>
      </c>
      <c r="Y129" s="70">
        <f t="shared" si="84"/>
        <v>8.9099166666666658</v>
      </c>
      <c r="Z129" s="70">
        <f t="shared" si="84"/>
        <v>5.5919166666666671</v>
      </c>
      <c r="AA129" s="66">
        <f t="shared" si="84"/>
        <v>33.228249999999996</v>
      </c>
      <c r="AB129" s="25">
        <f>AVERAGE(AB120:AB127)</f>
        <v>2001.75</v>
      </c>
      <c r="AC129" s="69">
        <f>AVERAGE(AC116:AC127)</f>
        <v>2.8358496381449831</v>
      </c>
      <c r="AD129" s="92">
        <f t="shared" ref="AD129" si="85">C129/$C$2</f>
        <v>0.66133809523809517</v>
      </c>
      <c r="AE129" s="93">
        <f t="shared" ref="AE129" si="86">(C129*D129)/1000</f>
        <v>4.2730230964027767</v>
      </c>
      <c r="AF129" s="94">
        <f t="shared" ref="AF129" si="87">(AE129)/$E$3</f>
        <v>0.28392180042543363</v>
      </c>
      <c r="AG129" s="95">
        <f t="shared" ref="AG129" si="88">(C129*G129)/1000</f>
        <v>6.3545753822083322</v>
      </c>
      <c r="AH129" s="94">
        <f t="shared" ref="AH129" si="89">(AG129)/$G$3</f>
        <v>0.37824853465525787</v>
      </c>
      <c r="AI129" s="98">
        <f>AVERAGE(AI116:AI127)</f>
        <v>82.976894401111096</v>
      </c>
    </row>
    <row r="130" spans="1:35" ht="16" thickTop="1" x14ac:dyDescent="0.35"/>
    <row r="131" spans="1:35" ht="16" thickBot="1" x14ac:dyDescent="0.4"/>
    <row r="132" spans="1:35" ht="16" thickTop="1" x14ac:dyDescent="0.35">
      <c r="A132" s="8" t="s">
        <v>5</v>
      </c>
      <c r="B132" s="9" t="s">
        <v>6</v>
      </c>
      <c r="C132" s="9" t="s">
        <v>6</v>
      </c>
      <c r="D132" s="9" t="s">
        <v>7</v>
      </c>
      <c r="E132" s="10" t="s">
        <v>8</v>
      </c>
      <c r="F132" s="10" t="s">
        <v>2</v>
      </c>
      <c r="G132" s="9" t="s">
        <v>9</v>
      </c>
      <c r="H132" s="10" t="s">
        <v>10</v>
      </c>
      <c r="I132" s="10" t="s">
        <v>3</v>
      </c>
      <c r="J132" s="9" t="s">
        <v>11</v>
      </c>
      <c r="K132" s="10" t="s">
        <v>12</v>
      </c>
      <c r="L132" s="10" t="s">
        <v>13</v>
      </c>
      <c r="M132" s="9" t="s">
        <v>14</v>
      </c>
      <c r="N132" s="26" t="s">
        <v>15</v>
      </c>
      <c r="O132" s="73" t="s">
        <v>79</v>
      </c>
      <c r="P132" s="9" t="s">
        <v>16</v>
      </c>
      <c r="Q132" s="9" t="s">
        <v>17</v>
      </c>
      <c r="R132" s="9" t="s">
        <v>18</v>
      </c>
      <c r="S132" s="9" t="s">
        <v>19</v>
      </c>
      <c r="T132" s="9" t="s">
        <v>74</v>
      </c>
      <c r="U132" s="9" t="s">
        <v>75</v>
      </c>
      <c r="V132" s="9" t="s">
        <v>22</v>
      </c>
      <c r="W132" s="9" t="s">
        <v>23</v>
      </c>
      <c r="X132" s="65" t="s">
        <v>68</v>
      </c>
      <c r="Y132" s="9" t="s">
        <v>24</v>
      </c>
      <c r="Z132" s="9" t="s">
        <v>25</v>
      </c>
      <c r="AA132" s="65" t="s">
        <v>69</v>
      </c>
      <c r="AB132" s="26" t="s">
        <v>26</v>
      </c>
      <c r="AC132" s="26" t="s">
        <v>27</v>
      </c>
      <c r="AD132" s="76" t="s">
        <v>28</v>
      </c>
      <c r="AE132" s="77" t="s">
        <v>29</v>
      </c>
      <c r="AF132" s="78" t="s">
        <v>30</v>
      </c>
      <c r="AG132" s="79" t="s">
        <v>28</v>
      </c>
      <c r="AH132" s="78" t="s">
        <v>28</v>
      </c>
      <c r="AI132" s="76" t="s">
        <v>83</v>
      </c>
    </row>
    <row r="133" spans="1:35" ht="16" thickBot="1" x14ac:dyDescent="0.4">
      <c r="A133" s="12" t="s">
        <v>87</v>
      </c>
      <c r="B133" s="13" t="s">
        <v>32</v>
      </c>
      <c r="C133" s="14" t="s">
        <v>33</v>
      </c>
      <c r="D133" s="13" t="s">
        <v>34</v>
      </c>
      <c r="E133" s="15" t="s">
        <v>34</v>
      </c>
      <c r="F133" s="15" t="s">
        <v>35</v>
      </c>
      <c r="G133" s="13" t="s">
        <v>34</v>
      </c>
      <c r="H133" s="15" t="s">
        <v>34</v>
      </c>
      <c r="I133" s="15" t="s">
        <v>35</v>
      </c>
      <c r="J133" s="13" t="s">
        <v>34</v>
      </c>
      <c r="K133" s="15" t="s">
        <v>34</v>
      </c>
      <c r="L133" s="15" t="s">
        <v>35</v>
      </c>
      <c r="M133" s="13" t="s">
        <v>36</v>
      </c>
      <c r="N133" s="27" t="s">
        <v>37</v>
      </c>
      <c r="O133" s="27"/>
      <c r="P133" s="13"/>
      <c r="Q133" s="13"/>
      <c r="R133" s="13"/>
      <c r="S133" s="13"/>
      <c r="T133" s="13"/>
      <c r="U133" s="13"/>
      <c r="V133" s="13"/>
      <c r="W133" s="13"/>
      <c r="X133" s="66" t="s">
        <v>35</v>
      </c>
      <c r="Y133" s="13"/>
      <c r="Z133" s="13"/>
      <c r="AA133" s="66" t="s">
        <v>35</v>
      </c>
      <c r="AB133" s="14" t="s">
        <v>38</v>
      </c>
      <c r="AC133" s="14" t="s">
        <v>39</v>
      </c>
      <c r="AD133" s="80" t="s">
        <v>6</v>
      </c>
      <c r="AE133" s="81" t="s">
        <v>40</v>
      </c>
      <c r="AF133" s="82" t="s">
        <v>41</v>
      </c>
      <c r="AG133" s="83" t="s">
        <v>42</v>
      </c>
      <c r="AH133" s="82" t="s">
        <v>43</v>
      </c>
      <c r="AI133" s="80" t="s">
        <v>84</v>
      </c>
    </row>
    <row r="134" spans="1:35" ht="16" thickTop="1" x14ac:dyDescent="0.35">
      <c r="A134" s="16" t="s">
        <v>44</v>
      </c>
      <c r="B134" s="17">
        <v>713</v>
      </c>
      <c r="C134" s="17">
        <v>23</v>
      </c>
      <c r="D134" s="17">
        <v>184</v>
      </c>
      <c r="E134" s="17">
        <v>4</v>
      </c>
      <c r="F134" s="44">
        <v>97.8</v>
      </c>
      <c r="G134" s="17">
        <v>222</v>
      </c>
      <c r="H134" s="17">
        <v>4.4000000000000004</v>
      </c>
      <c r="I134" s="44">
        <v>98</v>
      </c>
      <c r="J134" s="17">
        <v>463</v>
      </c>
      <c r="K134" s="17">
        <v>17</v>
      </c>
      <c r="L134" s="44">
        <v>96.3</v>
      </c>
      <c r="M134" s="18">
        <v>7</v>
      </c>
      <c r="N134" s="19">
        <v>3.2</v>
      </c>
      <c r="O134" s="19" t="s">
        <v>62</v>
      </c>
      <c r="P134" s="19">
        <v>7.7</v>
      </c>
      <c r="Q134" s="19">
        <v>7.8</v>
      </c>
      <c r="R134" s="17">
        <v>1865</v>
      </c>
      <c r="S134" s="17">
        <v>1252</v>
      </c>
      <c r="T134" s="20">
        <v>86</v>
      </c>
      <c r="U134" s="20">
        <v>0.5</v>
      </c>
      <c r="V134" s="20">
        <v>101</v>
      </c>
      <c r="W134" s="20">
        <v>18.2</v>
      </c>
      <c r="X134" s="17">
        <v>82</v>
      </c>
      <c r="Y134" s="20">
        <v>10.3</v>
      </c>
      <c r="Z134" s="20">
        <v>4.71</v>
      </c>
      <c r="AA134" s="17">
        <v>54.3</v>
      </c>
      <c r="AB134" s="46">
        <v>2022</v>
      </c>
      <c r="AC134" s="18">
        <f t="shared" ref="AC134:AC145" si="90">AB134/B134</f>
        <v>2.8359046283309959</v>
      </c>
      <c r="AD134" s="84">
        <f>C134/$C$2</f>
        <v>0.65714285714285714</v>
      </c>
      <c r="AE134" s="85">
        <f>(C134*D134)/1000</f>
        <v>4.2320000000000002</v>
      </c>
      <c r="AF134" s="86">
        <f>(AE134)/$E$3</f>
        <v>0.28119601328903654</v>
      </c>
      <c r="AG134" s="87">
        <f>(C134*G134)/1000</f>
        <v>5.1059999999999999</v>
      </c>
      <c r="AH134" s="86">
        <f>(AG134)/$G$3</f>
        <v>0.30392857142857138</v>
      </c>
      <c r="AI134" s="96">
        <f>(0.8*C134*G134)/60</f>
        <v>68.080000000000013</v>
      </c>
    </row>
    <row r="135" spans="1:35" x14ac:dyDescent="0.35">
      <c r="A135" s="16" t="s">
        <v>45</v>
      </c>
      <c r="B135" s="17">
        <v>589</v>
      </c>
      <c r="C135" s="17">
        <v>20.309999999999999</v>
      </c>
      <c r="D135" s="17">
        <v>168</v>
      </c>
      <c r="E135" s="17">
        <v>4</v>
      </c>
      <c r="F135" s="44">
        <v>97.6</v>
      </c>
      <c r="G135" s="17">
        <v>330</v>
      </c>
      <c r="H135" s="17">
        <v>4.8</v>
      </c>
      <c r="I135" s="44">
        <v>98.5</v>
      </c>
      <c r="J135" s="17">
        <v>629</v>
      </c>
      <c r="K135" s="17">
        <v>21</v>
      </c>
      <c r="L135" s="44">
        <v>96.7</v>
      </c>
      <c r="M135" s="18">
        <v>0</v>
      </c>
      <c r="N135" s="19" t="s">
        <v>62</v>
      </c>
      <c r="O135" s="19">
        <v>2.73</v>
      </c>
      <c r="P135" s="19">
        <v>7.6</v>
      </c>
      <c r="Q135" s="19">
        <v>7.8</v>
      </c>
      <c r="R135" s="17">
        <v>1469</v>
      </c>
      <c r="S135" s="17">
        <v>1151</v>
      </c>
      <c r="T135" s="20">
        <v>68</v>
      </c>
      <c r="U135" s="20">
        <v>0.6</v>
      </c>
      <c r="V135" s="20">
        <v>90</v>
      </c>
      <c r="W135" s="20">
        <v>11.7</v>
      </c>
      <c r="X135" s="17">
        <v>87</v>
      </c>
      <c r="Y135" s="20">
        <v>9.4</v>
      </c>
      <c r="Z135" s="20">
        <v>5.0599999999999996</v>
      </c>
      <c r="AA135" s="17">
        <v>46.2</v>
      </c>
      <c r="AB135" s="17">
        <v>1863</v>
      </c>
      <c r="AC135" s="18">
        <f t="shared" si="90"/>
        <v>3.1629881154499153</v>
      </c>
      <c r="AD135" s="84">
        <f t="shared" ref="AD135:AD145" si="91">C135/$C$2</f>
        <v>0.58028571428571429</v>
      </c>
      <c r="AE135" s="85">
        <f t="shared" ref="AE135:AE145" si="92">(C135*D135)/1000</f>
        <v>3.41208</v>
      </c>
      <c r="AF135" s="86">
        <f t="shared" ref="AF135:AF145" si="93">(AE135)/$E$3</f>
        <v>0.22671627906976743</v>
      </c>
      <c r="AG135" s="87">
        <f t="shared" ref="AG135:AG145" si="94">(C135*G135)/1000</f>
        <v>6.7022999999999993</v>
      </c>
      <c r="AH135" s="86">
        <f t="shared" ref="AH135:AH145" si="95">(AG135)/$G$3</f>
        <v>0.39894642857142854</v>
      </c>
      <c r="AI135" s="96">
        <f t="shared" ref="AI135:AI145" si="96">(0.8*C135*G135)/60</f>
        <v>89.364000000000004</v>
      </c>
    </row>
    <row r="136" spans="1:35" x14ac:dyDescent="0.35">
      <c r="A136" s="16" t="s">
        <v>46</v>
      </c>
      <c r="B136" s="17">
        <v>701</v>
      </c>
      <c r="C136" s="17">
        <v>22.613</v>
      </c>
      <c r="D136" s="17">
        <v>112</v>
      </c>
      <c r="E136" s="17">
        <v>5</v>
      </c>
      <c r="F136" s="44">
        <v>95.5</v>
      </c>
      <c r="G136" s="17">
        <v>250</v>
      </c>
      <c r="H136" s="17">
        <v>4.3</v>
      </c>
      <c r="I136" s="44">
        <v>98.3</v>
      </c>
      <c r="J136" s="17">
        <v>435</v>
      </c>
      <c r="K136" s="17">
        <v>22</v>
      </c>
      <c r="L136" s="44">
        <v>94.9</v>
      </c>
      <c r="M136" s="18">
        <v>7</v>
      </c>
      <c r="N136" s="19">
        <v>2.38</v>
      </c>
      <c r="O136" s="19" t="s">
        <v>62</v>
      </c>
      <c r="P136" s="19">
        <v>7.6</v>
      </c>
      <c r="Q136" s="19">
        <v>7.7</v>
      </c>
      <c r="R136" s="17">
        <v>1280</v>
      </c>
      <c r="S136" s="17">
        <v>1197</v>
      </c>
      <c r="T136" s="20">
        <v>55</v>
      </c>
      <c r="U136" s="20">
        <v>0.5</v>
      </c>
      <c r="V136" s="20">
        <v>75</v>
      </c>
      <c r="W136" s="20">
        <v>11.2</v>
      </c>
      <c r="X136" s="17">
        <v>85.1</v>
      </c>
      <c r="Y136" s="20">
        <v>8.4</v>
      </c>
      <c r="Z136" s="20">
        <v>4.99</v>
      </c>
      <c r="AA136" s="17">
        <v>40.6</v>
      </c>
      <c r="AB136" s="17">
        <v>2072</v>
      </c>
      <c r="AC136" s="18">
        <f t="shared" si="90"/>
        <v>2.955777460770328</v>
      </c>
      <c r="AD136" s="84">
        <f t="shared" si="91"/>
        <v>0.64608571428571426</v>
      </c>
      <c r="AE136" s="85">
        <f t="shared" si="92"/>
        <v>2.5326559999999998</v>
      </c>
      <c r="AF136" s="86">
        <f t="shared" si="93"/>
        <v>0.16828279069767441</v>
      </c>
      <c r="AG136" s="87">
        <f t="shared" si="94"/>
        <v>5.6532499999999999</v>
      </c>
      <c r="AH136" s="86">
        <f t="shared" si="95"/>
        <v>0.33650297619047614</v>
      </c>
      <c r="AI136" s="96">
        <f t="shared" si="96"/>
        <v>75.376666666666651</v>
      </c>
    </row>
    <row r="137" spans="1:35" x14ac:dyDescent="0.35">
      <c r="A137" s="16" t="s">
        <v>47</v>
      </c>
      <c r="B137" s="17">
        <v>615</v>
      </c>
      <c r="C137" s="17">
        <v>20.5</v>
      </c>
      <c r="D137" s="17">
        <v>177</v>
      </c>
      <c r="E137" s="17">
        <v>5</v>
      </c>
      <c r="F137" s="44">
        <v>97.2</v>
      </c>
      <c r="G137" s="17">
        <v>230</v>
      </c>
      <c r="H137" s="17">
        <v>5.8</v>
      </c>
      <c r="I137" s="44">
        <v>97.5</v>
      </c>
      <c r="J137" s="17">
        <v>501</v>
      </c>
      <c r="K137" s="17">
        <v>22</v>
      </c>
      <c r="L137" s="44">
        <v>95.6</v>
      </c>
      <c r="M137" s="37">
        <v>7</v>
      </c>
      <c r="N137" s="34">
        <v>2.33</v>
      </c>
      <c r="O137" s="19" t="s">
        <v>62</v>
      </c>
      <c r="P137" s="19">
        <v>7.1</v>
      </c>
      <c r="Q137" s="19">
        <v>7.4</v>
      </c>
      <c r="R137" s="17">
        <v>1395</v>
      </c>
      <c r="S137" s="17">
        <v>1252</v>
      </c>
      <c r="T137" s="20">
        <v>57</v>
      </c>
      <c r="U137" s="20">
        <v>0.3</v>
      </c>
      <c r="V137" s="20">
        <v>74</v>
      </c>
      <c r="W137" s="20">
        <v>11.4</v>
      </c>
      <c r="X137" s="17">
        <v>84.6</v>
      </c>
      <c r="Y137" s="20">
        <v>8.5</v>
      </c>
      <c r="Z137" s="20">
        <v>7.19</v>
      </c>
      <c r="AA137" s="17">
        <v>15.4</v>
      </c>
      <c r="AB137" s="17">
        <v>2067</v>
      </c>
      <c r="AC137" s="18">
        <f t="shared" si="90"/>
        <v>3.3609756097560974</v>
      </c>
      <c r="AD137" s="84">
        <f t="shared" si="91"/>
        <v>0.58571428571428574</v>
      </c>
      <c r="AE137" s="85">
        <f t="shared" si="92"/>
        <v>3.6284999999999998</v>
      </c>
      <c r="AF137" s="86">
        <f t="shared" si="93"/>
        <v>0.24109634551495016</v>
      </c>
      <c r="AG137" s="87">
        <f t="shared" si="94"/>
        <v>4.7149999999999999</v>
      </c>
      <c r="AH137" s="86">
        <f t="shared" si="95"/>
        <v>0.28065476190476191</v>
      </c>
      <c r="AI137" s="96">
        <f t="shared" si="96"/>
        <v>62.866666666666674</v>
      </c>
    </row>
    <row r="138" spans="1:35" x14ac:dyDescent="0.35">
      <c r="A138" s="16" t="s">
        <v>48</v>
      </c>
      <c r="B138" s="17">
        <v>626</v>
      </c>
      <c r="C138" s="17">
        <v>20.193999999999999</v>
      </c>
      <c r="D138" s="17">
        <v>92</v>
      </c>
      <c r="E138" s="17">
        <v>5</v>
      </c>
      <c r="F138" s="44">
        <v>94.6</v>
      </c>
      <c r="G138" s="17">
        <v>295</v>
      </c>
      <c r="H138" s="17">
        <v>6.2</v>
      </c>
      <c r="I138" s="64">
        <v>97.9</v>
      </c>
      <c r="J138" s="17">
        <v>511</v>
      </c>
      <c r="K138" s="17">
        <v>19</v>
      </c>
      <c r="L138" s="44">
        <v>96.3</v>
      </c>
      <c r="M138" s="47">
        <v>0</v>
      </c>
      <c r="N138" s="74" t="s">
        <v>62</v>
      </c>
      <c r="O138" s="19">
        <v>1.1499999999999999</v>
      </c>
      <c r="P138" s="49">
        <v>7.2</v>
      </c>
      <c r="Q138" s="19">
        <v>7.4</v>
      </c>
      <c r="R138" s="17">
        <v>1628</v>
      </c>
      <c r="S138" s="17">
        <v>1024</v>
      </c>
      <c r="T138" s="20">
        <v>70</v>
      </c>
      <c r="U138" s="20">
        <v>0.6</v>
      </c>
      <c r="V138" s="20">
        <v>104</v>
      </c>
      <c r="W138" s="20">
        <v>6.6</v>
      </c>
      <c r="X138" s="17">
        <v>93.7</v>
      </c>
      <c r="Y138" s="20">
        <v>9.4</v>
      </c>
      <c r="Z138" s="20">
        <v>4.6100000000000003</v>
      </c>
      <c r="AA138" s="17">
        <v>51</v>
      </c>
      <c r="AB138" s="17">
        <v>2198</v>
      </c>
      <c r="AC138" s="18">
        <f t="shared" si="90"/>
        <v>3.5111821086261981</v>
      </c>
      <c r="AD138" s="84">
        <f t="shared" si="91"/>
        <v>0.57697142857142858</v>
      </c>
      <c r="AE138" s="85">
        <f t="shared" si="92"/>
        <v>1.8578479999999999</v>
      </c>
      <c r="AF138" s="86">
        <f t="shared" si="93"/>
        <v>0.12344504983388703</v>
      </c>
      <c r="AG138" s="87">
        <f t="shared" si="94"/>
        <v>5.9572299999999991</v>
      </c>
      <c r="AH138" s="86">
        <f t="shared" si="95"/>
        <v>0.35459702380952374</v>
      </c>
      <c r="AI138" s="96">
        <f t="shared" si="96"/>
        <v>79.429733333333346</v>
      </c>
    </row>
    <row r="139" spans="1:35" x14ac:dyDescent="0.35">
      <c r="A139" s="16" t="s">
        <v>49</v>
      </c>
      <c r="B139" s="17">
        <v>740</v>
      </c>
      <c r="C139" s="17">
        <v>24.667000000000002</v>
      </c>
      <c r="D139" s="17">
        <v>173</v>
      </c>
      <c r="E139" s="17">
        <v>10</v>
      </c>
      <c r="F139" s="44">
        <v>94.2</v>
      </c>
      <c r="G139" s="17">
        <v>288</v>
      </c>
      <c r="H139" s="17">
        <v>8</v>
      </c>
      <c r="I139" s="44">
        <v>97.2</v>
      </c>
      <c r="J139" s="17">
        <v>593</v>
      </c>
      <c r="K139" s="17">
        <v>26</v>
      </c>
      <c r="L139" s="44">
        <v>95.6</v>
      </c>
      <c r="M139" s="3">
        <v>7</v>
      </c>
      <c r="N139" s="75" t="s">
        <v>62</v>
      </c>
      <c r="O139" s="19">
        <v>1.95</v>
      </c>
      <c r="P139" s="50">
        <v>7.2</v>
      </c>
      <c r="Q139" s="51">
        <v>7.5</v>
      </c>
      <c r="R139" s="17">
        <v>1994</v>
      </c>
      <c r="S139" s="17">
        <v>1062</v>
      </c>
      <c r="T139" s="20">
        <v>92</v>
      </c>
      <c r="U139" s="20">
        <v>0.5</v>
      </c>
      <c r="V139" s="20">
        <v>112</v>
      </c>
      <c r="W139" s="20">
        <v>13.2</v>
      </c>
      <c r="X139" s="17">
        <v>88.2</v>
      </c>
      <c r="Y139" s="20">
        <v>11.7</v>
      </c>
      <c r="Z139" s="20">
        <v>5.92</v>
      </c>
      <c r="AA139" s="17">
        <v>49.4</v>
      </c>
      <c r="AB139" s="46">
        <v>2287</v>
      </c>
      <c r="AC139" s="18">
        <f t="shared" si="90"/>
        <v>3.0905405405405406</v>
      </c>
      <c r="AD139" s="84">
        <f t="shared" si="91"/>
        <v>0.7047714285714286</v>
      </c>
      <c r="AE139" s="85">
        <f t="shared" si="92"/>
        <v>4.2673910000000008</v>
      </c>
      <c r="AF139" s="86">
        <f t="shared" si="93"/>
        <v>0.28354757475083059</v>
      </c>
      <c r="AG139" s="87">
        <f t="shared" si="94"/>
        <v>7.1040960000000002</v>
      </c>
      <c r="AH139" s="86">
        <f t="shared" si="95"/>
        <v>0.42286285714285715</v>
      </c>
      <c r="AI139" s="96">
        <f t="shared" si="96"/>
        <v>94.721280000000007</v>
      </c>
    </row>
    <row r="140" spans="1:35" x14ac:dyDescent="0.35">
      <c r="A140" s="16" t="s">
        <v>50</v>
      </c>
      <c r="B140" s="17">
        <v>689</v>
      </c>
      <c r="C140" s="17">
        <v>22.225999999999999</v>
      </c>
      <c r="D140" s="17">
        <v>137</v>
      </c>
      <c r="E140" s="17">
        <v>30</v>
      </c>
      <c r="F140" s="44">
        <v>78.099999999999994</v>
      </c>
      <c r="G140" s="17">
        <v>284</v>
      </c>
      <c r="H140" s="17">
        <v>18</v>
      </c>
      <c r="I140" s="44">
        <v>93.7</v>
      </c>
      <c r="J140" s="17">
        <v>466</v>
      </c>
      <c r="K140" s="17">
        <v>114</v>
      </c>
      <c r="L140" s="44">
        <v>75.5</v>
      </c>
      <c r="M140" s="18">
        <v>0</v>
      </c>
      <c r="N140" s="19" t="s">
        <v>62</v>
      </c>
      <c r="O140" s="19" t="s">
        <v>62</v>
      </c>
      <c r="P140" s="19">
        <v>7.1</v>
      </c>
      <c r="Q140" s="19">
        <v>7.4</v>
      </c>
      <c r="R140" s="17">
        <v>2213</v>
      </c>
      <c r="S140" s="17">
        <v>1359</v>
      </c>
      <c r="T140" s="20">
        <v>67</v>
      </c>
      <c r="U140" s="20">
        <v>37.299999999999997</v>
      </c>
      <c r="V140" s="20">
        <v>100</v>
      </c>
      <c r="W140" s="20">
        <v>51</v>
      </c>
      <c r="X140" s="17">
        <v>49</v>
      </c>
      <c r="Y140" s="20">
        <v>11.3</v>
      </c>
      <c r="Z140" s="20">
        <v>5.89</v>
      </c>
      <c r="AA140" s="17">
        <v>47.9</v>
      </c>
      <c r="AB140" s="46">
        <v>2181</v>
      </c>
      <c r="AC140" s="18">
        <f t="shared" si="90"/>
        <v>3.1654571843251089</v>
      </c>
      <c r="AD140" s="84">
        <f t="shared" si="91"/>
        <v>0.63502857142857139</v>
      </c>
      <c r="AE140" s="85">
        <f t="shared" si="92"/>
        <v>3.0449619999999999</v>
      </c>
      <c r="AF140" s="86">
        <f t="shared" si="93"/>
        <v>0.20232305647840529</v>
      </c>
      <c r="AG140" s="87">
        <f t="shared" si="94"/>
        <v>6.3121839999999994</v>
      </c>
      <c r="AH140" s="86">
        <f t="shared" si="95"/>
        <v>0.37572523809523806</v>
      </c>
      <c r="AI140" s="96">
        <f t="shared" si="96"/>
        <v>84.162453333333332</v>
      </c>
    </row>
    <row r="141" spans="1:35" x14ac:dyDescent="0.35">
      <c r="A141" s="16" t="s">
        <v>51</v>
      </c>
      <c r="B141" s="17">
        <v>919</v>
      </c>
      <c r="C141" s="17">
        <v>29.645</v>
      </c>
      <c r="D141" s="17">
        <v>189</v>
      </c>
      <c r="E141" s="17">
        <v>9</v>
      </c>
      <c r="F141" s="44">
        <v>95.2</v>
      </c>
      <c r="G141" s="17">
        <v>360</v>
      </c>
      <c r="H141" s="17">
        <v>13.3</v>
      </c>
      <c r="I141" s="44">
        <v>96.3</v>
      </c>
      <c r="J141" s="17">
        <v>699</v>
      </c>
      <c r="K141" s="17">
        <v>48</v>
      </c>
      <c r="L141" s="44">
        <v>93.1</v>
      </c>
      <c r="M141" s="18">
        <v>14</v>
      </c>
      <c r="N141" s="19">
        <v>2.87</v>
      </c>
      <c r="O141" s="19" t="s">
        <v>62</v>
      </c>
      <c r="P141" s="19">
        <v>7.3</v>
      </c>
      <c r="Q141" s="19">
        <v>7.8</v>
      </c>
      <c r="R141" s="17">
        <v>1873</v>
      </c>
      <c r="S141" s="17">
        <v>1454</v>
      </c>
      <c r="T141" s="20">
        <v>88</v>
      </c>
      <c r="U141" s="20">
        <v>51.4</v>
      </c>
      <c r="V141" s="20">
        <v>106</v>
      </c>
      <c r="W141" s="20">
        <v>60.7</v>
      </c>
      <c r="X141" s="17">
        <v>42.7</v>
      </c>
      <c r="Y141" s="20">
        <v>11.3</v>
      </c>
      <c r="Z141" s="20">
        <v>3.14</v>
      </c>
      <c r="AA141" s="17">
        <v>72.2</v>
      </c>
      <c r="AB141" s="46">
        <v>1687</v>
      </c>
      <c r="AC141" s="18">
        <f t="shared" si="90"/>
        <v>1.8356909684439608</v>
      </c>
      <c r="AD141" s="84">
        <f t="shared" si="91"/>
        <v>0.84699999999999998</v>
      </c>
      <c r="AE141" s="85">
        <f t="shared" si="92"/>
        <v>5.6029049999999998</v>
      </c>
      <c r="AF141" s="86">
        <f t="shared" si="93"/>
        <v>0.37228604651162789</v>
      </c>
      <c r="AG141" s="87">
        <f t="shared" si="94"/>
        <v>10.6722</v>
      </c>
      <c r="AH141" s="86">
        <f t="shared" si="95"/>
        <v>0.63524999999999998</v>
      </c>
      <c r="AI141" s="96">
        <f t="shared" si="96"/>
        <v>142.29599999999999</v>
      </c>
    </row>
    <row r="142" spans="1:35" x14ac:dyDescent="0.35">
      <c r="A142" s="16" t="s">
        <v>52</v>
      </c>
      <c r="B142" s="17">
        <v>770</v>
      </c>
      <c r="C142" s="17">
        <v>25.667000000000002</v>
      </c>
      <c r="D142" s="17">
        <v>117</v>
      </c>
      <c r="E142" s="17">
        <v>18</v>
      </c>
      <c r="F142" s="44">
        <v>84.6</v>
      </c>
      <c r="G142" s="17">
        <v>278</v>
      </c>
      <c r="H142" s="17">
        <v>16</v>
      </c>
      <c r="I142" s="44">
        <v>94.2</v>
      </c>
      <c r="J142" s="17">
        <v>465</v>
      </c>
      <c r="K142" s="17">
        <v>57</v>
      </c>
      <c r="L142" s="44">
        <v>87.7</v>
      </c>
      <c r="M142" s="18">
        <v>0</v>
      </c>
      <c r="N142" s="19" t="s">
        <v>62</v>
      </c>
      <c r="O142" s="19" t="s">
        <v>62</v>
      </c>
      <c r="P142" s="19">
        <v>7.2</v>
      </c>
      <c r="Q142" s="19">
        <v>7.5</v>
      </c>
      <c r="R142" s="17">
        <v>1827</v>
      </c>
      <c r="S142" s="17">
        <v>1143</v>
      </c>
      <c r="T142" s="20">
        <v>66</v>
      </c>
      <c r="U142" s="20">
        <v>22</v>
      </c>
      <c r="V142" s="20">
        <v>80</v>
      </c>
      <c r="W142" s="20">
        <v>30.9</v>
      </c>
      <c r="X142" s="17">
        <v>61.4</v>
      </c>
      <c r="Y142" s="20">
        <v>8.5</v>
      </c>
      <c r="Z142" s="20">
        <v>2.5099999999999998</v>
      </c>
      <c r="AA142" s="17">
        <v>70.5</v>
      </c>
      <c r="AB142" s="46">
        <v>1988</v>
      </c>
      <c r="AC142" s="18">
        <f t="shared" si="90"/>
        <v>2.581818181818182</v>
      </c>
      <c r="AD142" s="84">
        <f t="shared" si="91"/>
        <v>0.73334285714285719</v>
      </c>
      <c r="AE142" s="85">
        <f t="shared" si="92"/>
        <v>3.0030390000000002</v>
      </c>
      <c r="AF142" s="86">
        <f t="shared" si="93"/>
        <v>0.1995374750830565</v>
      </c>
      <c r="AG142" s="87">
        <f t="shared" si="94"/>
        <v>7.1354260000000007</v>
      </c>
      <c r="AH142" s="86">
        <f t="shared" si="95"/>
        <v>0.42472773809523812</v>
      </c>
      <c r="AI142" s="96">
        <f t="shared" si="96"/>
        <v>95.139013333333352</v>
      </c>
    </row>
    <row r="143" spans="1:35" x14ac:dyDescent="0.35">
      <c r="A143" s="16" t="s">
        <v>53</v>
      </c>
      <c r="B143" s="17">
        <v>870</v>
      </c>
      <c r="C143" s="17">
        <v>28.065000000000001</v>
      </c>
      <c r="D143" s="17">
        <v>125</v>
      </c>
      <c r="E143" s="17">
        <v>3</v>
      </c>
      <c r="F143" s="44">
        <v>97.6</v>
      </c>
      <c r="G143" s="17">
        <v>308</v>
      </c>
      <c r="H143" s="17">
        <v>8</v>
      </c>
      <c r="I143" s="44">
        <v>97.4</v>
      </c>
      <c r="J143" s="17">
        <v>559</v>
      </c>
      <c r="K143" s="17">
        <v>26</v>
      </c>
      <c r="L143" s="44">
        <v>95.3</v>
      </c>
      <c r="M143" s="18">
        <v>7</v>
      </c>
      <c r="N143" s="19">
        <v>1.75</v>
      </c>
      <c r="O143" s="19" t="s">
        <v>62</v>
      </c>
      <c r="P143" s="19">
        <v>7.1</v>
      </c>
      <c r="Q143" s="19">
        <v>7.4</v>
      </c>
      <c r="R143" s="17">
        <v>1575</v>
      </c>
      <c r="S143" s="17">
        <v>982</v>
      </c>
      <c r="T143" s="20">
        <v>81</v>
      </c>
      <c r="U143" s="20">
        <v>0.2</v>
      </c>
      <c r="V143" s="20">
        <v>120</v>
      </c>
      <c r="W143" s="20">
        <v>10.199999999999999</v>
      </c>
      <c r="X143" s="17">
        <v>91.5</v>
      </c>
      <c r="Y143" s="20">
        <v>11.5</v>
      </c>
      <c r="Z143" s="20">
        <v>0.48</v>
      </c>
      <c r="AA143" s="17">
        <v>95.8</v>
      </c>
      <c r="AB143" s="46">
        <v>2052</v>
      </c>
      <c r="AC143" s="18">
        <f t="shared" si="90"/>
        <v>2.3586206896551722</v>
      </c>
      <c r="AD143" s="84">
        <f t="shared" si="91"/>
        <v>0.80185714285714293</v>
      </c>
      <c r="AE143" s="85">
        <f t="shared" si="92"/>
        <v>3.5081250000000002</v>
      </c>
      <c r="AF143" s="86">
        <f t="shared" si="93"/>
        <v>0.23309800664451827</v>
      </c>
      <c r="AG143" s="87">
        <f t="shared" si="94"/>
        <v>8.6440200000000011</v>
      </c>
      <c r="AH143" s="86">
        <f t="shared" si="95"/>
        <v>0.51452500000000001</v>
      </c>
      <c r="AI143" s="96">
        <f t="shared" si="96"/>
        <v>115.25360000000001</v>
      </c>
    </row>
    <row r="144" spans="1:35" x14ac:dyDescent="0.35">
      <c r="A144" s="16" t="s">
        <v>54</v>
      </c>
      <c r="B144" s="17">
        <v>623</v>
      </c>
      <c r="C144" s="17">
        <v>20.766999999999999</v>
      </c>
      <c r="D144" s="17">
        <v>123</v>
      </c>
      <c r="E144" s="17">
        <v>3</v>
      </c>
      <c r="F144" s="44">
        <v>97.6</v>
      </c>
      <c r="G144" s="17">
        <v>263</v>
      </c>
      <c r="H144" s="17">
        <v>10.3</v>
      </c>
      <c r="I144" s="44">
        <v>96.1</v>
      </c>
      <c r="J144" s="17">
        <v>579</v>
      </c>
      <c r="K144" s="17">
        <v>35</v>
      </c>
      <c r="L144" s="44">
        <v>94</v>
      </c>
      <c r="M144" s="18">
        <v>7</v>
      </c>
      <c r="N144" s="19">
        <v>1.66</v>
      </c>
      <c r="O144" s="19">
        <v>2.98</v>
      </c>
      <c r="P144" s="19">
        <v>7.1</v>
      </c>
      <c r="Q144" s="19">
        <v>7.2</v>
      </c>
      <c r="R144" s="17">
        <v>1872</v>
      </c>
      <c r="S144" s="17">
        <v>778</v>
      </c>
      <c r="T144" s="20">
        <v>81</v>
      </c>
      <c r="U144" s="20">
        <v>0.2</v>
      </c>
      <c r="V144" s="20">
        <v>102</v>
      </c>
      <c r="W144" s="20">
        <v>11.7</v>
      </c>
      <c r="X144" s="17">
        <v>88.5</v>
      </c>
      <c r="Y144" s="20">
        <v>9.5</v>
      </c>
      <c r="Z144" s="20">
        <v>2.23</v>
      </c>
      <c r="AA144" s="17">
        <v>76.5</v>
      </c>
      <c r="AB144" s="46">
        <v>1834</v>
      </c>
      <c r="AC144" s="18">
        <f t="shared" si="90"/>
        <v>2.9438202247191012</v>
      </c>
      <c r="AD144" s="84">
        <f t="shared" si="91"/>
        <v>0.59334285714285717</v>
      </c>
      <c r="AE144" s="85">
        <f t="shared" si="92"/>
        <v>2.554341</v>
      </c>
      <c r="AF144" s="86">
        <f t="shared" si="93"/>
        <v>0.16972365448504984</v>
      </c>
      <c r="AG144" s="87">
        <f t="shared" si="94"/>
        <v>5.4617209999999998</v>
      </c>
      <c r="AH144" s="86">
        <f t="shared" si="95"/>
        <v>0.32510244047619047</v>
      </c>
      <c r="AI144" s="96">
        <f t="shared" si="96"/>
        <v>72.822946666666667</v>
      </c>
    </row>
    <row r="145" spans="1:35" ht="16" thickBot="1" x14ac:dyDescent="0.4">
      <c r="A145" s="16" t="s">
        <v>55</v>
      </c>
      <c r="B145" s="17">
        <v>582</v>
      </c>
      <c r="C145" s="17">
        <v>18.774000000000001</v>
      </c>
      <c r="D145" s="17">
        <v>190</v>
      </c>
      <c r="E145" s="17">
        <v>6</v>
      </c>
      <c r="F145" s="44">
        <v>96.8</v>
      </c>
      <c r="G145" s="17">
        <v>286</v>
      </c>
      <c r="H145" s="17">
        <v>8.8000000000000007</v>
      </c>
      <c r="I145" s="44">
        <v>96.9</v>
      </c>
      <c r="J145" s="17">
        <v>644</v>
      </c>
      <c r="K145" s="17">
        <v>34</v>
      </c>
      <c r="L145" s="44">
        <v>94.7</v>
      </c>
      <c r="M145" s="18">
        <v>7</v>
      </c>
      <c r="N145" s="19">
        <v>1.61</v>
      </c>
      <c r="O145" s="19" t="s">
        <v>62</v>
      </c>
      <c r="P145" s="19">
        <v>7</v>
      </c>
      <c r="Q145" s="19">
        <v>7.3</v>
      </c>
      <c r="R145" s="17">
        <v>1848</v>
      </c>
      <c r="S145" s="17">
        <v>1203</v>
      </c>
      <c r="T145" s="20">
        <v>100</v>
      </c>
      <c r="U145" s="20">
        <v>0.6</v>
      </c>
      <c r="V145" s="20">
        <v>113</v>
      </c>
      <c r="W145" s="20">
        <v>18.899999999999999</v>
      </c>
      <c r="X145" s="17">
        <v>83.3</v>
      </c>
      <c r="Y145" s="20">
        <v>11.8</v>
      </c>
      <c r="Z145" s="20">
        <v>5.39</v>
      </c>
      <c r="AA145" s="17">
        <v>54.3</v>
      </c>
      <c r="AB145" s="46">
        <v>2089</v>
      </c>
      <c r="AC145" s="18">
        <f t="shared" si="90"/>
        <v>3.5893470790378008</v>
      </c>
      <c r="AD145" s="84">
        <f t="shared" si="91"/>
        <v>0.53639999999999999</v>
      </c>
      <c r="AE145" s="85">
        <f t="shared" si="92"/>
        <v>3.5670600000000006</v>
      </c>
      <c r="AF145" s="86">
        <f t="shared" si="93"/>
        <v>0.23701395348837212</v>
      </c>
      <c r="AG145" s="87">
        <f t="shared" si="94"/>
        <v>5.3693640000000009</v>
      </c>
      <c r="AH145" s="86">
        <f t="shared" si="95"/>
        <v>0.31960500000000003</v>
      </c>
      <c r="AI145" s="96">
        <f t="shared" si="96"/>
        <v>71.591520000000003</v>
      </c>
    </row>
    <row r="146" spans="1:35" ht="16.5" thickTop="1" thickBot="1" x14ac:dyDescent="0.4">
      <c r="A146" s="71" t="s">
        <v>88</v>
      </c>
      <c r="B146" s="21">
        <f>SUM(B134:B145)</f>
        <v>8437</v>
      </c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1">
        <f>SUM(M134:M145)</f>
        <v>63</v>
      </c>
      <c r="N146" s="22"/>
      <c r="O146" s="22"/>
      <c r="P146" s="23"/>
      <c r="Q146" s="23"/>
      <c r="R146" s="22"/>
      <c r="S146" s="22"/>
      <c r="T146" s="22"/>
      <c r="U146" s="22"/>
      <c r="V146" s="22"/>
      <c r="W146" s="22"/>
      <c r="X146" s="22"/>
      <c r="Y146" s="24"/>
      <c r="Z146" s="24"/>
      <c r="AA146" s="24"/>
      <c r="AB146" s="21">
        <f>SUM(AB134:AB145)</f>
        <v>24340</v>
      </c>
      <c r="AC146" s="23"/>
      <c r="AD146" s="88"/>
      <c r="AE146" s="89"/>
      <c r="AF146" s="90"/>
      <c r="AG146" s="91"/>
      <c r="AH146" s="90"/>
      <c r="AI146" s="97"/>
    </row>
    <row r="147" spans="1:35" ht="16.5" thickTop="1" thickBot="1" x14ac:dyDescent="0.4">
      <c r="A147" s="72" t="s">
        <v>89</v>
      </c>
      <c r="B147" s="25">
        <f t="shared" ref="B147:E147" si="97">AVERAGE(B134:B145)</f>
        <v>703.08333333333337</v>
      </c>
      <c r="C147" s="68">
        <f t="shared" si="97"/>
        <v>23.035666666666668</v>
      </c>
      <c r="D147" s="68">
        <f t="shared" si="97"/>
        <v>148.91666666666666</v>
      </c>
      <c r="E147" s="68">
        <f t="shared" si="97"/>
        <v>8.5</v>
      </c>
      <c r="F147" s="67">
        <f>AVERAGE(F134:F145)</f>
        <v>93.899999999999991</v>
      </c>
      <c r="G147" s="68">
        <f>AVERAGE(G134:G145)</f>
        <v>282.83333333333331</v>
      </c>
      <c r="H147" s="68">
        <f>AVERAGE(H134:H145)</f>
        <v>8.9916666666666654</v>
      </c>
      <c r="I147" s="67">
        <f>AVERAGE(I134:I145)</f>
        <v>96.833333333333357</v>
      </c>
      <c r="J147" s="68">
        <f t="shared" ref="J147:K147" si="98">AVERAGE(J134:J145)</f>
        <v>545.33333333333337</v>
      </c>
      <c r="K147" s="68">
        <f t="shared" si="98"/>
        <v>36.75</v>
      </c>
      <c r="L147" s="67">
        <f>AVERAGE(L134:L145)</f>
        <v>92.975000000000009</v>
      </c>
      <c r="M147" s="25"/>
      <c r="N147" s="68">
        <f>AVERAGE(N134:N145)</f>
        <v>2.2571428571428571</v>
      </c>
      <c r="O147" s="68"/>
      <c r="P147" s="69">
        <f t="shared" ref="P147:S147" si="99">AVERAGE(P134:P145)</f>
        <v>7.2666666666666657</v>
      </c>
      <c r="Q147" s="69">
        <f t="shared" si="99"/>
        <v>7.5166666666666666</v>
      </c>
      <c r="R147" s="68">
        <f t="shared" si="99"/>
        <v>1736.5833333333333</v>
      </c>
      <c r="S147" s="68">
        <f t="shared" si="99"/>
        <v>1154.75</v>
      </c>
      <c r="T147" s="68">
        <f>AVERAGE(T134:T145)</f>
        <v>75.916666666666671</v>
      </c>
      <c r="U147" s="68">
        <f>AVERAGE(U134:U145)</f>
        <v>9.5583333333333318</v>
      </c>
      <c r="V147" s="68">
        <f t="shared" ref="V147:AA147" si="100">AVERAGE(V134:V145)</f>
        <v>98.083333333333329</v>
      </c>
      <c r="W147" s="68">
        <f t="shared" si="100"/>
        <v>21.308333333333334</v>
      </c>
      <c r="X147" s="66">
        <f t="shared" si="100"/>
        <v>78.083333333333329</v>
      </c>
      <c r="Y147" s="70">
        <f t="shared" si="100"/>
        <v>10.133333333333333</v>
      </c>
      <c r="Z147" s="70">
        <f t="shared" si="100"/>
        <v>4.3433333333333328</v>
      </c>
      <c r="AA147" s="66">
        <f t="shared" si="100"/>
        <v>56.17499999999999</v>
      </c>
      <c r="AB147" s="25">
        <f>AVERAGE(AB134:AB145)</f>
        <v>2028.3333333333333</v>
      </c>
      <c r="AC147" s="69">
        <f>AB146/B146</f>
        <v>2.8849116984710204</v>
      </c>
      <c r="AD147" s="92">
        <f t="shared" ref="AD147" si="101">C147/$C$2</f>
        <v>0.65816190476190484</v>
      </c>
      <c r="AE147" s="93">
        <f t="shared" ref="AE147" si="102">(C147*D147)/1000</f>
        <v>3.4303946944444443</v>
      </c>
      <c r="AF147" s="94">
        <f t="shared" ref="AF147" si="103">(AE147)/$E$3</f>
        <v>0.2279332022886674</v>
      </c>
      <c r="AG147" s="95">
        <f t="shared" ref="AG147" si="104">(C147*G147)/1000</f>
        <v>6.5152543888888887</v>
      </c>
      <c r="AH147" s="94">
        <f t="shared" ref="AH147" si="105">(AG147)/$G$3</f>
        <v>0.38781276124338621</v>
      </c>
      <c r="AI147" s="98">
        <f>AVERAGE(AI134:AI145)</f>
        <v>87.59199000000001</v>
      </c>
    </row>
    <row r="148" spans="1:35" ht="16" thickTop="1" x14ac:dyDescent="0.35"/>
  </sheetData>
  <phoneticPr fontId="0" type="noConversion"/>
  <conditionalFormatting sqref="E8:E19 E26:E37 E44:E55 E62:E73 E80:E91 E98:E109">
    <cfRule type="cellIs" dxfId="40" priority="76" stopIfTrue="1" operator="greaterThan">
      <formula>35</formula>
    </cfRule>
  </conditionalFormatting>
  <conditionalFormatting sqref="E116:E127">
    <cfRule type="cellIs" dxfId="39" priority="19" stopIfTrue="1" operator="greaterThan">
      <formula>35</formula>
    </cfRule>
  </conditionalFormatting>
  <conditionalFormatting sqref="H8:H19 H26:H37 H44:H55 H62:H73 H80:H91 H98:H109">
    <cfRule type="cellIs" dxfId="38" priority="78" stopIfTrue="1" operator="greaterThan">
      <formula>25</formula>
    </cfRule>
  </conditionalFormatting>
  <conditionalFormatting sqref="H116:H127">
    <cfRule type="cellIs" dxfId="37" priority="21" stopIfTrue="1" operator="greaterThan">
      <formula>25</formula>
    </cfRule>
  </conditionalFormatting>
  <conditionalFormatting sqref="K8:K19 K26:K37 K44:K55 K62:K73 K80:K91 K98:K109">
    <cfRule type="cellIs" dxfId="36" priority="77" stopIfTrue="1" operator="greaterThan">
      <formula>125</formula>
    </cfRule>
  </conditionalFormatting>
  <conditionalFormatting sqref="K116:K127">
    <cfRule type="cellIs" dxfId="35" priority="20" stopIfTrue="1" operator="greaterThan">
      <formula>125</formula>
    </cfRule>
  </conditionalFormatting>
  <conditionalFormatting sqref="AD8:AD19 AF8:AF19 AH8:AH19">
    <cfRule type="cellIs" dxfId="34" priority="40" operator="between">
      <formula>80%</formula>
      <formula>200%</formula>
    </cfRule>
  </conditionalFormatting>
  <conditionalFormatting sqref="AD21">
    <cfRule type="cellIs" dxfId="33" priority="24" operator="between">
      <formula>80%</formula>
      <formula>200%</formula>
    </cfRule>
  </conditionalFormatting>
  <conditionalFormatting sqref="AD26:AD37 AF26:AF37 AH26:AH37">
    <cfRule type="cellIs" dxfId="32" priority="44" operator="between">
      <formula>80%</formula>
      <formula>200%</formula>
    </cfRule>
  </conditionalFormatting>
  <conditionalFormatting sqref="AD39">
    <cfRule type="cellIs" dxfId="31" priority="27" operator="between">
      <formula>80%</formula>
      <formula>200%</formula>
    </cfRule>
  </conditionalFormatting>
  <conditionalFormatting sqref="AD44:AD55 AF44:AF55 AH44:AH55">
    <cfRule type="cellIs" dxfId="30" priority="48" operator="between">
      <formula>80%</formula>
      <formula>200%</formula>
    </cfRule>
  </conditionalFormatting>
  <conditionalFormatting sqref="AD57">
    <cfRule type="cellIs" dxfId="29" priority="30" operator="between">
      <formula>80%</formula>
      <formula>200%</formula>
    </cfRule>
  </conditionalFormatting>
  <conditionalFormatting sqref="AD62:AD73 AF62:AF73 AH62:AH73">
    <cfRule type="cellIs" dxfId="28" priority="56" operator="between">
      <formula>80%</formula>
      <formula>200%</formula>
    </cfRule>
  </conditionalFormatting>
  <conditionalFormatting sqref="AD75">
    <cfRule type="cellIs" dxfId="27" priority="33" operator="between">
      <formula>80%</formula>
      <formula>200%</formula>
    </cfRule>
  </conditionalFormatting>
  <conditionalFormatting sqref="AD80:AD91 AF80:AF91 AH80:AH91">
    <cfRule type="cellIs" dxfId="26" priority="60" operator="between">
      <formula>80%</formula>
      <formula>200%</formula>
    </cfRule>
  </conditionalFormatting>
  <conditionalFormatting sqref="AD93">
    <cfRule type="cellIs" dxfId="25" priority="36" operator="between">
      <formula>80%</formula>
      <formula>200%</formula>
    </cfRule>
  </conditionalFormatting>
  <conditionalFormatting sqref="AD98:AD109 AF98:AF109 AH98:AH109">
    <cfRule type="cellIs" dxfId="24" priority="52" operator="between">
      <formula>80%</formula>
      <formula>200%</formula>
    </cfRule>
  </conditionalFormatting>
  <conditionalFormatting sqref="AD111">
    <cfRule type="cellIs" dxfId="23" priority="51" operator="between">
      <formula>80%</formula>
      <formula>200%</formula>
    </cfRule>
  </conditionalFormatting>
  <conditionalFormatting sqref="AD116:AD127 AF116:AF127 AH116:AH127">
    <cfRule type="cellIs" dxfId="22" priority="18" operator="between">
      <formula>80%</formula>
      <formula>200%</formula>
    </cfRule>
  </conditionalFormatting>
  <conditionalFormatting sqref="AD129">
    <cfRule type="cellIs" dxfId="21" priority="17" operator="between">
      <formula>80%</formula>
      <formula>200%</formula>
    </cfRule>
  </conditionalFormatting>
  <conditionalFormatting sqref="AF21">
    <cfRule type="cellIs" dxfId="20" priority="23" operator="between">
      <formula>80%</formula>
      <formula>200%</formula>
    </cfRule>
  </conditionalFormatting>
  <conditionalFormatting sqref="AF39">
    <cfRule type="cellIs" dxfId="19" priority="26" operator="between">
      <formula>80%</formula>
      <formula>200%</formula>
    </cfRule>
  </conditionalFormatting>
  <conditionalFormatting sqref="AF57">
    <cfRule type="cellIs" dxfId="18" priority="29" operator="between">
      <formula>80%</formula>
      <formula>200%</formula>
    </cfRule>
  </conditionalFormatting>
  <conditionalFormatting sqref="AF75">
    <cfRule type="cellIs" dxfId="17" priority="32" operator="between">
      <formula>80%</formula>
      <formula>200%</formula>
    </cfRule>
  </conditionalFormatting>
  <conditionalFormatting sqref="AF93">
    <cfRule type="cellIs" dxfId="16" priority="35" operator="between">
      <formula>80%</formula>
      <formula>200%</formula>
    </cfRule>
  </conditionalFormatting>
  <conditionalFormatting sqref="AF111">
    <cfRule type="cellIs" dxfId="15" priority="50" operator="between">
      <formula>80%</formula>
      <formula>200%</formula>
    </cfRule>
  </conditionalFormatting>
  <conditionalFormatting sqref="AF129">
    <cfRule type="cellIs" dxfId="14" priority="16" operator="between">
      <formula>80%</formula>
      <formula>200%</formula>
    </cfRule>
  </conditionalFormatting>
  <conditionalFormatting sqref="AH21">
    <cfRule type="cellIs" dxfId="13" priority="22" operator="between">
      <formula>80%</formula>
      <formula>200%</formula>
    </cfRule>
  </conditionalFormatting>
  <conditionalFormatting sqref="AH39">
    <cfRule type="cellIs" dxfId="12" priority="25" operator="between">
      <formula>80%</formula>
      <formula>200%</formula>
    </cfRule>
  </conditionalFormatting>
  <conditionalFormatting sqref="AH57">
    <cfRule type="cellIs" dxfId="11" priority="28" operator="between">
      <formula>80%</formula>
      <formula>200%</formula>
    </cfRule>
  </conditionalFormatting>
  <conditionalFormatting sqref="AH75">
    <cfRule type="cellIs" dxfId="10" priority="31" operator="between">
      <formula>80%</formula>
      <formula>200%</formula>
    </cfRule>
  </conditionalFormatting>
  <conditionalFormatting sqref="AH93">
    <cfRule type="cellIs" dxfId="9" priority="34" operator="between">
      <formula>80%</formula>
      <formula>200%</formula>
    </cfRule>
  </conditionalFormatting>
  <conditionalFormatting sqref="AH111">
    <cfRule type="cellIs" dxfId="8" priority="49" operator="between">
      <formula>80%</formula>
      <formula>200%</formula>
    </cfRule>
  </conditionalFormatting>
  <conditionalFormatting sqref="AH129">
    <cfRule type="cellIs" dxfId="7" priority="15" operator="between">
      <formula>80%</formula>
      <formula>200%</formula>
    </cfRule>
  </conditionalFormatting>
  <conditionalFormatting sqref="E134:E145">
    <cfRule type="cellIs" dxfId="6" priority="5" stopIfTrue="1" operator="greaterThan">
      <formula>35</formula>
    </cfRule>
  </conditionalFormatting>
  <conditionalFormatting sqref="H134:H145">
    <cfRule type="cellIs" dxfId="5" priority="7" stopIfTrue="1" operator="greaterThan">
      <formula>25</formula>
    </cfRule>
  </conditionalFormatting>
  <conditionalFormatting sqref="K134:K145">
    <cfRule type="cellIs" dxfId="4" priority="6" stopIfTrue="1" operator="greaterThan">
      <formula>125</formula>
    </cfRule>
  </conditionalFormatting>
  <conditionalFormatting sqref="AD134:AD145 AF134:AF145 AH134:AH145">
    <cfRule type="cellIs" dxfId="3" priority="4" operator="between">
      <formula>80%</formula>
      <formula>200%</formula>
    </cfRule>
  </conditionalFormatting>
  <conditionalFormatting sqref="AD147">
    <cfRule type="cellIs" dxfId="2" priority="3" operator="between">
      <formula>80%</formula>
      <formula>200%</formula>
    </cfRule>
  </conditionalFormatting>
  <conditionalFormatting sqref="AF147">
    <cfRule type="cellIs" dxfId="1" priority="2" operator="between">
      <formula>80%</formula>
      <formula>200%</formula>
    </cfRule>
  </conditionalFormatting>
  <conditionalFormatting sqref="AH147">
    <cfRule type="cellIs" dxfId="0" priority="1" operator="between">
      <formula>80%</formula>
      <formula>200%</formula>
    </cfRule>
  </conditionalFormatting>
  <printOptions horizontalCentered="1"/>
  <pageMargins left="0.3" right="0.51181102362204722" top="0.87" bottom="0.98425196850393704" header="0.51181102362204722" footer="0.51181102362204722"/>
  <pageSetup paperSize="9" scale="37" orientation="landscape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75EBBD-9349-4528-9747-50960CEFD7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AC242A-6117-42FC-A9A4-79F81315EE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EEC53-A02E-4B10-95FA-858BDA908E49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Els Valentins</vt:lpstr>
      <vt:lpstr>'Els Valentins'!Área_de_impresión</vt:lpstr>
    </vt:vector>
  </TitlesOfParts>
  <Manager/>
  <Company>Consell Comarcal del Montsià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CODE I</dc:creator>
  <cp:keywords/>
  <dc:description/>
  <cp:lastModifiedBy>Xavi López Casals</cp:lastModifiedBy>
  <cp:revision/>
  <dcterms:created xsi:type="dcterms:W3CDTF">2000-01-04T09:32:08Z</dcterms:created>
  <dcterms:modified xsi:type="dcterms:W3CDTF">2025-02-10T11:51:35Z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