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SANEJAMENT/BAIX EBRE/SISTEMES BE/DADES CONSELL/"/>
    </mc:Choice>
  </mc:AlternateContent>
  <xr:revisionPtr revIDLastSave="152" documentId="11_F34596B0FC2298E318619B53DB555D76A22AF7B5" xr6:coauthVersionLast="47" xr6:coauthVersionMax="47" xr10:uidLastSave="{6D0D683E-C5ED-4FE5-8350-33E48400F559}"/>
  <bookViews>
    <workbookView xWindow="-120" yWindow="-120" windowWidth="20730" windowHeight="11160" xr2:uid="{00000000-000D-0000-FFFF-FFFF00000000}"/>
  </bookViews>
  <sheets>
    <sheet name="Mari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9" i="1" l="1"/>
  <c r="T289" i="1"/>
  <c r="R289" i="1"/>
  <c r="Q289" i="1"/>
  <c r="U271" i="1"/>
  <c r="T271" i="1"/>
  <c r="R271" i="1"/>
  <c r="Q271" i="1"/>
  <c r="U253" i="1"/>
  <c r="T253" i="1"/>
  <c r="R253" i="1"/>
  <c r="Q253" i="1"/>
  <c r="U235" i="1"/>
  <c r="T235" i="1"/>
  <c r="R235" i="1"/>
  <c r="Q235" i="1"/>
  <c r="U217" i="1"/>
  <c r="T217" i="1"/>
  <c r="R217" i="1"/>
  <c r="Q217" i="1"/>
  <c r="E3" i="1"/>
  <c r="AB278" i="1"/>
  <c r="AB279" i="1"/>
  <c r="AB280" i="1"/>
  <c r="AB281" i="1"/>
  <c r="AB282" i="1"/>
  <c r="AB283" i="1"/>
  <c r="AB284" i="1"/>
  <c r="AB285" i="1"/>
  <c r="AB286" i="1"/>
  <c r="AB287" i="1"/>
  <c r="AK145" i="1"/>
  <c r="AL145" i="1" s="1"/>
  <c r="AI145" i="1"/>
  <c r="AJ145" i="1" s="1"/>
  <c r="AH145" i="1"/>
  <c r="AK143" i="1"/>
  <c r="AL143" i="1" s="1"/>
  <c r="AJ143" i="1"/>
  <c r="AI143" i="1"/>
  <c r="AH143" i="1"/>
  <c r="AK142" i="1"/>
  <c r="AL142" i="1" s="1"/>
  <c r="AI142" i="1"/>
  <c r="AJ142" i="1" s="1"/>
  <c r="AH142" i="1"/>
  <c r="AL141" i="1"/>
  <c r="AK141" i="1"/>
  <c r="AI141" i="1"/>
  <c r="AJ141" i="1" s="1"/>
  <c r="AH141" i="1"/>
  <c r="AK140" i="1"/>
  <c r="AL140" i="1" s="1"/>
  <c r="AJ140" i="1"/>
  <c r="AI140" i="1"/>
  <c r="AH140" i="1"/>
  <c r="AK139" i="1"/>
  <c r="AL139" i="1" s="1"/>
  <c r="AI139" i="1"/>
  <c r="AJ139" i="1" s="1"/>
  <c r="AH139" i="1"/>
  <c r="AL138" i="1"/>
  <c r="AK138" i="1"/>
  <c r="AI138" i="1"/>
  <c r="AJ138" i="1" s="1"/>
  <c r="AH138" i="1"/>
  <c r="AK137" i="1"/>
  <c r="AL137" i="1" s="1"/>
  <c r="AI137" i="1"/>
  <c r="AJ137" i="1" s="1"/>
  <c r="AH137" i="1"/>
  <c r="AK136" i="1"/>
  <c r="AL136" i="1" s="1"/>
  <c r="AI136" i="1"/>
  <c r="AJ136" i="1" s="1"/>
  <c r="AH136" i="1"/>
  <c r="AK135" i="1"/>
  <c r="AL135" i="1" s="1"/>
  <c r="AJ135" i="1"/>
  <c r="AI135" i="1"/>
  <c r="AH135" i="1"/>
  <c r="AK134" i="1"/>
  <c r="AL134" i="1" s="1"/>
  <c r="AI134" i="1"/>
  <c r="AJ134" i="1" s="1"/>
  <c r="AH134" i="1"/>
  <c r="AL133" i="1"/>
  <c r="AK133" i="1"/>
  <c r="AI133" i="1"/>
  <c r="AJ133" i="1" s="1"/>
  <c r="AH133" i="1"/>
  <c r="AK132" i="1"/>
  <c r="AL132" i="1" s="1"/>
  <c r="AJ132" i="1"/>
  <c r="AI132" i="1"/>
  <c r="AH132" i="1"/>
  <c r="AK163" i="1"/>
  <c r="AL163" i="1" s="1"/>
  <c r="AI163" i="1"/>
  <c r="AJ163" i="1" s="1"/>
  <c r="AH163" i="1"/>
  <c r="AK161" i="1"/>
  <c r="AL161" i="1" s="1"/>
  <c r="AJ161" i="1"/>
  <c r="AI161" i="1"/>
  <c r="AH161" i="1"/>
  <c r="AK160" i="1"/>
  <c r="AL160" i="1" s="1"/>
  <c r="AI160" i="1"/>
  <c r="AJ160" i="1" s="1"/>
  <c r="AH160" i="1"/>
  <c r="AL159" i="1"/>
  <c r="AK159" i="1"/>
  <c r="AI159" i="1"/>
  <c r="AJ159" i="1" s="1"/>
  <c r="AH159" i="1"/>
  <c r="AK158" i="1"/>
  <c r="AL158" i="1" s="1"/>
  <c r="AJ158" i="1"/>
  <c r="AI158" i="1"/>
  <c r="AH158" i="1"/>
  <c r="AK157" i="1"/>
  <c r="AL157" i="1" s="1"/>
  <c r="AI157" i="1"/>
  <c r="AJ157" i="1" s="1"/>
  <c r="AH157" i="1"/>
  <c r="AL156" i="1"/>
  <c r="AK156" i="1"/>
  <c r="AI156" i="1"/>
  <c r="AJ156" i="1" s="1"/>
  <c r="AH156" i="1"/>
  <c r="AK155" i="1"/>
  <c r="AL155" i="1" s="1"/>
  <c r="AI155" i="1"/>
  <c r="AJ155" i="1" s="1"/>
  <c r="AH155" i="1"/>
  <c r="AK154" i="1"/>
  <c r="AL154" i="1" s="1"/>
  <c r="AI154" i="1"/>
  <c r="AJ154" i="1" s="1"/>
  <c r="AH154" i="1"/>
  <c r="AK153" i="1"/>
  <c r="AL153" i="1" s="1"/>
  <c r="AJ153" i="1"/>
  <c r="AI153" i="1"/>
  <c r="AH153" i="1"/>
  <c r="AK152" i="1"/>
  <c r="AL152" i="1" s="1"/>
  <c r="AI152" i="1"/>
  <c r="AJ152" i="1" s="1"/>
  <c r="AH152" i="1"/>
  <c r="AL151" i="1"/>
  <c r="AK151" i="1"/>
  <c r="AI151" i="1"/>
  <c r="AJ151" i="1" s="1"/>
  <c r="AH151" i="1"/>
  <c r="AK150" i="1"/>
  <c r="AL150" i="1" s="1"/>
  <c r="AJ150" i="1"/>
  <c r="AI150" i="1"/>
  <c r="AH150" i="1"/>
  <c r="AK181" i="1"/>
  <c r="AL181" i="1" s="1"/>
  <c r="AI181" i="1"/>
  <c r="AJ181" i="1" s="1"/>
  <c r="AH181" i="1"/>
  <c r="AK179" i="1"/>
  <c r="AL179" i="1" s="1"/>
  <c r="AJ179" i="1"/>
  <c r="AI179" i="1"/>
  <c r="AH179" i="1"/>
  <c r="AK178" i="1"/>
  <c r="AL178" i="1" s="1"/>
  <c r="AI178" i="1"/>
  <c r="AJ178" i="1" s="1"/>
  <c r="AH178" i="1"/>
  <c r="AL177" i="1"/>
  <c r="AK177" i="1"/>
  <c r="AI177" i="1"/>
  <c r="AJ177" i="1" s="1"/>
  <c r="AH177" i="1"/>
  <c r="AK176" i="1"/>
  <c r="AL176" i="1" s="1"/>
  <c r="AJ176" i="1"/>
  <c r="AI176" i="1"/>
  <c r="AH176" i="1"/>
  <c r="AK175" i="1"/>
  <c r="AL175" i="1" s="1"/>
  <c r="AI175" i="1"/>
  <c r="AJ175" i="1" s="1"/>
  <c r="AH175" i="1"/>
  <c r="AL174" i="1"/>
  <c r="AK174" i="1"/>
  <c r="AJ174" i="1"/>
  <c r="AI174" i="1"/>
  <c r="AH174" i="1"/>
  <c r="AK173" i="1"/>
  <c r="AL173" i="1" s="1"/>
  <c r="AI173" i="1"/>
  <c r="AJ173" i="1" s="1"/>
  <c r="AH173" i="1"/>
  <c r="AL172" i="1"/>
  <c r="AK172" i="1"/>
  <c r="AI172" i="1"/>
  <c r="AJ172" i="1" s="1"/>
  <c r="AH172" i="1"/>
  <c r="AK171" i="1"/>
  <c r="AL171" i="1" s="1"/>
  <c r="AJ171" i="1"/>
  <c r="AI171" i="1"/>
  <c r="AH171" i="1"/>
  <c r="AK170" i="1"/>
  <c r="AL170" i="1" s="1"/>
  <c r="AI170" i="1"/>
  <c r="AJ170" i="1" s="1"/>
  <c r="AH170" i="1"/>
  <c r="AL169" i="1"/>
  <c r="AK169" i="1"/>
  <c r="AI169" i="1"/>
  <c r="AJ169" i="1" s="1"/>
  <c r="AH169" i="1"/>
  <c r="AK168" i="1"/>
  <c r="AL168" i="1" s="1"/>
  <c r="AJ168" i="1"/>
  <c r="AI168" i="1"/>
  <c r="AH168" i="1"/>
  <c r="AK199" i="1"/>
  <c r="AL199" i="1" s="1"/>
  <c r="AI199" i="1"/>
  <c r="AJ199" i="1" s="1"/>
  <c r="AH199" i="1"/>
  <c r="AL197" i="1"/>
  <c r="AK197" i="1"/>
  <c r="AJ197" i="1"/>
  <c r="AI197" i="1"/>
  <c r="AH197" i="1"/>
  <c r="AK196" i="1"/>
  <c r="AL196" i="1" s="1"/>
  <c r="AI196" i="1"/>
  <c r="AJ196" i="1" s="1"/>
  <c r="AH196" i="1"/>
  <c r="AL195" i="1"/>
  <c r="AK195" i="1"/>
  <c r="AJ195" i="1"/>
  <c r="AI195" i="1"/>
  <c r="AH195" i="1"/>
  <c r="AK194" i="1"/>
  <c r="AL194" i="1" s="1"/>
  <c r="AI194" i="1"/>
  <c r="AJ194" i="1" s="1"/>
  <c r="AH194" i="1"/>
  <c r="AL193" i="1"/>
  <c r="AK193" i="1"/>
  <c r="AI193" i="1"/>
  <c r="AJ193" i="1" s="1"/>
  <c r="AH193" i="1"/>
  <c r="AK192" i="1"/>
  <c r="AL192" i="1" s="1"/>
  <c r="AI192" i="1"/>
  <c r="AJ192" i="1" s="1"/>
  <c r="AH192" i="1"/>
  <c r="AK191" i="1"/>
  <c r="AL191" i="1" s="1"/>
  <c r="AJ191" i="1"/>
  <c r="AI191" i="1"/>
  <c r="AH191" i="1"/>
  <c r="AK190" i="1"/>
  <c r="AL190" i="1" s="1"/>
  <c r="AI190" i="1"/>
  <c r="AJ190" i="1" s="1"/>
  <c r="AH190" i="1"/>
  <c r="AL189" i="1"/>
  <c r="AK189" i="1"/>
  <c r="AJ189" i="1"/>
  <c r="AI189" i="1"/>
  <c r="AH189" i="1"/>
  <c r="AK188" i="1"/>
  <c r="AL188" i="1" s="1"/>
  <c r="AI188" i="1"/>
  <c r="AJ188" i="1" s="1"/>
  <c r="AH188" i="1"/>
  <c r="AL187" i="1"/>
  <c r="AK187" i="1"/>
  <c r="AJ187" i="1"/>
  <c r="AI187" i="1"/>
  <c r="AH187" i="1"/>
  <c r="AK186" i="1"/>
  <c r="AL186" i="1" s="1"/>
  <c r="AI186" i="1"/>
  <c r="AJ186" i="1" s="1"/>
  <c r="AH186" i="1"/>
  <c r="AL217" i="1"/>
  <c r="AK217" i="1"/>
  <c r="AI217" i="1"/>
  <c r="AJ217" i="1" s="1"/>
  <c r="AH217" i="1"/>
  <c r="AK215" i="1"/>
  <c r="AL215" i="1" s="1"/>
  <c r="AJ215" i="1"/>
  <c r="AI215" i="1"/>
  <c r="AH215" i="1"/>
  <c r="AK214" i="1"/>
  <c r="AL214" i="1" s="1"/>
  <c r="AI214" i="1"/>
  <c r="AJ214" i="1" s="1"/>
  <c r="AH214" i="1"/>
  <c r="AL213" i="1"/>
  <c r="AK213" i="1"/>
  <c r="AI213" i="1"/>
  <c r="AJ213" i="1" s="1"/>
  <c r="AH213" i="1"/>
  <c r="AK212" i="1"/>
  <c r="AL212" i="1" s="1"/>
  <c r="AJ212" i="1"/>
  <c r="AI212" i="1"/>
  <c r="AH212" i="1"/>
  <c r="AK211" i="1"/>
  <c r="AL211" i="1" s="1"/>
  <c r="AI211" i="1"/>
  <c r="AJ211" i="1" s="1"/>
  <c r="AH211" i="1"/>
  <c r="AL210" i="1"/>
  <c r="AK210" i="1"/>
  <c r="AJ210" i="1"/>
  <c r="AI210" i="1"/>
  <c r="AH210" i="1"/>
  <c r="AK209" i="1"/>
  <c r="AL209" i="1" s="1"/>
  <c r="AI209" i="1"/>
  <c r="AJ209" i="1" s="1"/>
  <c r="AH209" i="1"/>
  <c r="AL208" i="1"/>
  <c r="AK208" i="1"/>
  <c r="AI208" i="1"/>
  <c r="AJ208" i="1" s="1"/>
  <c r="AH208" i="1"/>
  <c r="AK207" i="1"/>
  <c r="AL207" i="1" s="1"/>
  <c r="AJ207" i="1"/>
  <c r="AI207" i="1"/>
  <c r="AH207" i="1"/>
  <c r="AK206" i="1"/>
  <c r="AL206" i="1" s="1"/>
  <c r="AI206" i="1"/>
  <c r="AJ206" i="1" s="1"/>
  <c r="AH206" i="1"/>
  <c r="AL205" i="1"/>
  <c r="AK205" i="1"/>
  <c r="AI205" i="1"/>
  <c r="AJ205" i="1" s="1"/>
  <c r="AH205" i="1"/>
  <c r="AK204" i="1"/>
  <c r="AL204" i="1" s="1"/>
  <c r="AJ204" i="1"/>
  <c r="AI204" i="1"/>
  <c r="AH204" i="1"/>
  <c r="AK235" i="1"/>
  <c r="AL235" i="1" s="1"/>
  <c r="AI235" i="1"/>
  <c r="AJ235" i="1" s="1"/>
  <c r="AH235" i="1"/>
  <c r="AK233" i="1"/>
  <c r="AL233" i="1" s="1"/>
  <c r="AJ233" i="1"/>
  <c r="AI233" i="1"/>
  <c r="AH233" i="1"/>
  <c r="AK232" i="1"/>
  <c r="AL232" i="1" s="1"/>
  <c r="AI232" i="1"/>
  <c r="AJ232" i="1" s="1"/>
  <c r="AH232" i="1"/>
  <c r="AL231" i="1"/>
  <c r="AK231" i="1"/>
  <c r="AI231" i="1"/>
  <c r="AJ231" i="1" s="1"/>
  <c r="AH231" i="1"/>
  <c r="AK230" i="1"/>
  <c r="AL230" i="1" s="1"/>
  <c r="AJ230" i="1"/>
  <c r="AI230" i="1"/>
  <c r="AH230" i="1"/>
  <c r="AK229" i="1"/>
  <c r="AL229" i="1" s="1"/>
  <c r="AI229" i="1"/>
  <c r="AJ229" i="1" s="1"/>
  <c r="AH229" i="1"/>
  <c r="AL228" i="1"/>
  <c r="AK228" i="1"/>
  <c r="AI228" i="1"/>
  <c r="AJ228" i="1" s="1"/>
  <c r="AH228" i="1"/>
  <c r="AK227" i="1"/>
  <c r="AL227" i="1" s="1"/>
  <c r="AI227" i="1"/>
  <c r="AJ227" i="1" s="1"/>
  <c r="AH227" i="1"/>
  <c r="AK226" i="1"/>
  <c r="AL226" i="1" s="1"/>
  <c r="AJ226" i="1"/>
  <c r="AI226" i="1"/>
  <c r="AH226" i="1"/>
  <c r="AK225" i="1"/>
  <c r="AL225" i="1" s="1"/>
  <c r="AJ225" i="1"/>
  <c r="AI225" i="1"/>
  <c r="AH225" i="1"/>
  <c r="AL224" i="1"/>
  <c r="AK224" i="1"/>
  <c r="AI224" i="1"/>
  <c r="AJ224" i="1" s="1"/>
  <c r="AH224" i="1"/>
  <c r="AL223" i="1"/>
  <c r="AK223" i="1"/>
  <c r="AI223" i="1"/>
  <c r="AJ223" i="1" s="1"/>
  <c r="AH223" i="1"/>
  <c r="AK222" i="1"/>
  <c r="AL222" i="1" s="1"/>
  <c r="AJ222" i="1"/>
  <c r="AI222" i="1"/>
  <c r="AH222" i="1"/>
  <c r="AK253" i="1"/>
  <c r="AL253" i="1" s="1"/>
  <c r="AI253" i="1"/>
  <c r="AJ253" i="1" s="1"/>
  <c r="AH253" i="1"/>
  <c r="AK251" i="1"/>
  <c r="AL251" i="1" s="1"/>
  <c r="AJ251" i="1"/>
  <c r="AI251" i="1"/>
  <c r="AH251" i="1"/>
  <c r="AK250" i="1"/>
  <c r="AL250" i="1" s="1"/>
  <c r="AI250" i="1"/>
  <c r="AJ250" i="1" s="1"/>
  <c r="AH250" i="1"/>
  <c r="AL249" i="1"/>
  <c r="AK249" i="1"/>
  <c r="AJ249" i="1"/>
  <c r="AI249" i="1"/>
  <c r="AH249" i="1"/>
  <c r="AK248" i="1"/>
  <c r="AL248" i="1" s="1"/>
  <c r="AJ248" i="1"/>
  <c r="AI248" i="1"/>
  <c r="AH248" i="1"/>
  <c r="AL247" i="1"/>
  <c r="AK247" i="1"/>
  <c r="AI247" i="1"/>
  <c r="AJ247" i="1" s="1"/>
  <c r="AH247" i="1"/>
  <c r="AL246" i="1"/>
  <c r="AK246" i="1"/>
  <c r="AI246" i="1"/>
  <c r="AJ246" i="1" s="1"/>
  <c r="AH246" i="1"/>
  <c r="AK245" i="1"/>
  <c r="AL245" i="1" s="1"/>
  <c r="AI245" i="1"/>
  <c r="AJ245" i="1" s="1"/>
  <c r="AH245" i="1"/>
  <c r="AK244" i="1"/>
  <c r="AL244" i="1" s="1"/>
  <c r="AI244" i="1"/>
  <c r="AJ244" i="1" s="1"/>
  <c r="AH244" i="1"/>
  <c r="AK243" i="1"/>
  <c r="AL243" i="1" s="1"/>
  <c r="AJ243" i="1"/>
  <c r="AI243" i="1"/>
  <c r="AH243" i="1"/>
  <c r="AK242" i="1"/>
  <c r="AL242" i="1" s="1"/>
  <c r="AI242" i="1"/>
  <c r="AJ242" i="1" s="1"/>
  <c r="AH242" i="1"/>
  <c r="AL241" i="1"/>
  <c r="AK241" i="1"/>
  <c r="AJ241" i="1"/>
  <c r="AI241" i="1"/>
  <c r="AH241" i="1"/>
  <c r="AK240" i="1"/>
  <c r="AL240" i="1" s="1"/>
  <c r="AJ240" i="1"/>
  <c r="AI240" i="1"/>
  <c r="AH240" i="1"/>
  <c r="AK271" i="1"/>
  <c r="AL271" i="1" s="1"/>
  <c r="AI271" i="1"/>
  <c r="AJ271" i="1" s="1"/>
  <c r="AH271" i="1"/>
  <c r="AK269" i="1"/>
  <c r="AL269" i="1" s="1"/>
  <c r="AJ269" i="1"/>
  <c r="AI269" i="1"/>
  <c r="AH269" i="1"/>
  <c r="AK268" i="1"/>
  <c r="AL268" i="1" s="1"/>
  <c r="AI268" i="1"/>
  <c r="AJ268" i="1" s="1"/>
  <c r="AH268" i="1"/>
  <c r="AL267" i="1"/>
  <c r="AK267" i="1"/>
  <c r="AJ267" i="1"/>
  <c r="AI267" i="1"/>
  <c r="AH267" i="1"/>
  <c r="AK266" i="1"/>
  <c r="AL266" i="1" s="1"/>
  <c r="AJ266" i="1"/>
  <c r="AI266" i="1"/>
  <c r="AH266" i="1"/>
  <c r="AL265" i="1"/>
  <c r="AK265" i="1"/>
  <c r="AI265" i="1"/>
  <c r="AJ265" i="1" s="1"/>
  <c r="AH265" i="1"/>
  <c r="AL264" i="1"/>
  <c r="AK264" i="1"/>
  <c r="AI264" i="1"/>
  <c r="AJ264" i="1" s="1"/>
  <c r="AH264" i="1"/>
  <c r="AK263" i="1"/>
  <c r="AL263" i="1" s="1"/>
  <c r="AI263" i="1"/>
  <c r="AJ263" i="1" s="1"/>
  <c r="AH263" i="1"/>
  <c r="AK262" i="1"/>
  <c r="AL262" i="1" s="1"/>
  <c r="AI262" i="1"/>
  <c r="AJ262" i="1" s="1"/>
  <c r="AH262" i="1"/>
  <c r="AK261" i="1"/>
  <c r="AL261" i="1" s="1"/>
  <c r="AJ261" i="1"/>
  <c r="AI261" i="1"/>
  <c r="AH261" i="1"/>
  <c r="AK260" i="1"/>
  <c r="AL260" i="1" s="1"/>
  <c r="AI260" i="1"/>
  <c r="AJ260" i="1" s="1"/>
  <c r="AH260" i="1"/>
  <c r="AL259" i="1"/>
  <c r="AK259" i="1"/>
  <c r="AJ259" i="1"/>
  <c r="AI259" i="1"/>
  <c r="AH259" i="1"/>
  <c r="AK258" i="1"/>
  <c r="AL258" i="1" s="1"/>
  <c r="AJ258" i="1"/>
  <c r="AI258" i="1"/>
  <c r="AH258" i="1"/>
  <c r="AL277" i="1"/>
  <c r="AL279" i="1"/>
  <c r="AL280" i="1"/>
  <c r="AL281" i="1"/>
  <c r="AL282" i="1"/>
  <c r="AL283" i="1"/>
  <c r="AL284" i="1"/>
  <c r="AL285" i="1"/>
  <c r="AL286" i="1"/>
  <c r="AL287" i="1"/>
  <c r="AL276" i="1"/>
  <c r="AK277" i="1"/>
  <c r="AK278" i="1"/>
  <c r="AL278" i="1" s="1"/>
  <c r="AK279" i="1"/>
  <c r="AK280" i="1"/>
  <c r="AK281" i="1"/>
  <c r="AK282" i="1"/>
  <c r="AK283" i="1"/>
  <c r="AK284" i="1"/>
  <c r="AK285" i="1"/>
  <c r="AK286" i="1"/>
  <c r="AK287" i="1"/>
  <c r="AK276" i="1"/>
  <c r="AJ276" i="1"/>
  <c r="AI277" i="1"/>
  <c r="AI278" i="1"/>
  <c r="AI279" i="1"/>
  <c r="AI280" i="1"/>
  <c r="AI281" i="1"/>
  <c r="AI282" i="1"/>
  <c r="AJ282" i="1" s="1"/>
  <c r="AI283" i="1"/>
  <c r="AJ283" i="1" s="1"/>
  <c r="AI284" i="1"/>
  <c r="AI285" i="1"/>
  <c r="AJ285" i="1" s="1"/>
  <c r="AI286" i="1"/>
  <c r="AI287" i="1"/>
  <c r="AI276" i="1"/>
  <c r="AH277" i="1"/>
  <c r="AH278" i="1"/>
  <c r="AH279" i="1"/>
  <c r="AH280" i="1"/>
  <c r="AH281" i="1"/>
  <c r="AH282" i="1"/>
  <c r="AH283" i="1"/>
  <c r="AH284" i="1"/>
  <c r="AH285" i="1"/>
  <c r="AH286" i="1"/>
  <c r="AH287" i="1"/>
  <c r="AH276" i="1"/>
  <c r="AJ287" i="1"/>
  <c r="AJ286" i="1"/>
  <c r="AJ284" i="1"/>
  <c r="AJ281" i="1"/>
  <c r="AJ280" i="1"/>
  <c r="AJ279" i="1"/>
  <c r="AJ278" i="1"/>
  <c r="AJ277" i="1"/>
  <c r="AB277" i="1"/>
  <c r="AE276" i="1"/>
  <c r="AE289" i="1" s="1"/>
  <c r="AB276" i="1"/>
  <c r="AG289" i="1"/>
  <c r="AF289" i="1"/>
  <c r="AD289" i="1"/>
  <c r="AC289" i="1"/>
  <c r="AA289" i="1"/>
  <c r="X289" i="1"/>
  <c r="W289" i="1"/>
  <c r="P289" i="1"/>
  <c r="O289" i="1"/>
  <c r="N289" i="1"/>
  <c r="M289" i="1"/>
  <c r="I289" i="1"/>
  <c r="L289" i="1"/>
  <c r="F289" i="1"/>
  <c r="H289" i="1"/>
  <c r="G289" i="1"/>
  <c r="K289" i="1"/>
  <c r="J289" i="1"/>
  <c r="E289" i="1"/>
  <c r="D289" i="1"/>
  <c r="C289" i="1"/>
  <c r="B289" i="1"/>
  <c r="AG288" i="1"/>
  <c r="AF288" i="1"/>
  <c r="AD288" i="1"/>
  <c r="AC288" i="1"/>
  <c r="AA288" i="1"/>
  <c r="Z288" i="1"/>
  <c r="Y288" i="1"/>
  <c r="W288" i="1"/>
  <c r="B288" i="1"/>
  <c r="AG271" i="1"/>
  <c r="AG270" i="1"/>
  <c r="AF271" i="1"/>
  <c r="AF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E271" i="1"/>
  <c r="AD271" i="1"/>
  <c r="AC271" i="1"/>
  <c r="AA271" i="1"/>
  <c r="X271" i="1"/>
  <c r="W271" i="1"/>
  <c r="P271" i="1"/>
  <c r="O271" i="1"/>
  <c r="N271" i="1"/>
  <c r="M271" i="1"/>
  <c r="I271" i="1"/>
  <c r="L271" i="1"/>
  <c r="F271" i="1"/>
  <c r="H271" i="1"/>
  <c r="G271" i="1"/>
  <c r="K271" i="1"/>
  <c r="J271" i="1"/>
  <c r="E271" i="1"/>
  <c r="D271" i="1"/>
  <c r="C271" i="1"/>
  <c r="B271" i="1"/>
  <c r="AE270" i="1"/>
  <c r="AD270" i="1"/>
  <c r="AC270" i="1"/>
  <c r="AA270" i="1"/>
  <c r="Z270" i="1"/>
  <c r="Y270" i="1"/>
  <c r="W270" i="1"/>
  <c r="B270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E253" i="1"/>
  <c r="AD253" i="1"/>
  <c r="AC253" i="1"/>
  <c r="AA253" i="1"/>
  <c r="X253" i="1"/>
  <c r="W253" i="1"/>
  <c r="P253" i="1"/>
  <c r="O253" i="1"/>
  <c r="N253" i="1"/>
  <c r="M253" i="1"/>
  <c r="I253" i="1"/>
  <c r="L253" i="1"/>
  <c r="F253" i="1"/>
  <c r="H253" i="1"/>
  <c r="G253" i="1"/>
  <c r="K253" i="1"/>
  <c r="J253" i="1"/>
  <c r="E253" i="1"/>
  <c r="D253" i="1"/>
  <c r="C253" i="1"/>
  <c r="B253" i="1"/>
  <c r="AE252" i="1"/>
  <c r="AD252" i="1"/>
  <c r="AC252" i="1"/>
  <c r="AA252" i="1"/>
  <c r="Z252" i="1"/>
  <c r="Y252" i="1"/>
  <c r="W252" i="1"/>
  <c r="B252" i="1"/>
  <c r="AE234" i="1"/>
  <c r="AE235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D235" i="1"/>
  <c r="AC235" i="1"/>
  <c r="AA235" i="1"/>
  <c r="X235" i="1"/>
  <c r="W235" i="1"/>
  <c r="P235" i="1"/>
  <c r="O235" i="1"/>
  <c r="N235" i="1"/>
  <c r="M235" i="1"/>
  <c r="H235" i="1"/>
  <c r="G235" i="1"/>
  <c r="K235" i="1"/>
  <c r="J235" i="1"/>
  <c r="E235" i="1"/>
  <c r="D235" i="1"/>
  <c r="C235" i="1"/>
  <c r="B235" i="1"/>
  <c r="AD234" i="1"/>
  <c r="AC234" i="1"/>
  <c r="AA234" i="1"/>
  <c r="Z234" i="1"/>
  <c r="Y234" i="1"/>
  <c r="W234" i="1"/>
  <c r="B234" i="1"/>
  <c r="I235" i="1"/>
  <c r="L235" i="1"/>
  <c r="F235" i="1"/>
  <c r="AD217" i="1"/>
  <c r="AC217" i="1"/>
  <c r="AA217" i="1"/>
  <c r="X217" i="1"/>
  <c r="W217" i="1"/>
  <c r="P217" i="1"/>
  <c r="O217" i="1"/>
  <c r="N217" i="1"/>
  <c r="M217" i="1"/>
  <c r="H217" i="1"/>
  <c r="G217" i="1"/>
  <c r="K217" i="1"/>
  <c r="J217" i="1"/>
  <c r="E217" i="1"/>
  <c r="D217" i="1"/>
  <c r="C217" i="1"/>
  <c r="B217" i="1"/>
  <c r="AD216" i="1"/>
  <c r="AC216" i="1"/>
  <c r="AA216" i="1"/>
  <c r="Z216" i="1"/>
  <c r="Y216" i="1"/>
  <c r="W216" i="1"/>
  <c r="B216" i="1"/>
  <c r="AB215" i="1"/>
  <c r="I215" i="1"/>
  <c r="L215" i="1"/>
  <c r="F215" i="1"/>
  <c r="AB214" i="1"/>
  <c r="I214" i="1"/>
  <c r="L214" i="1"/>
  <c r="F214" i="1"/>
  <c r="AB213" i="1"/>
  <c r="I213" i="1"/>
  <c r="L213" i="1"/>
  <c r="F213" i="1"/>
  <c r="AB212" i="1"/>
  <c r="I212" i="1"/>
  <c r="L212" i="1"/>
  <c r="F212" i="1"/>
  <c r="AB211" i="1"/>
  <c r="I211" i="1"/>
  <c r="L211" i="1"/>
  <c r="F211" i="1"/>
  <c r="AB210" i="1"/>
  <c r="I210" i="1"/>
  <c r="L210" i="1"/>
  <c r="F210" i="1"/>
  <c r="AB209" i="1"/>
  <c r="I209" i="1"/>
  <c r="L209" i="1"/>
  <c r="F209" i="1"/>
  <c r="AB208" i="1"/>
  <c r="I208" i="1"/>
  <c r="L208" i="1"/>
  <c r="F208" i="1"/>
  <c r="AB207" i="1"/>
  <c r="I207" i="1"/>
  <c r="L207" i="1"/>
  <c r="F207" i="1"/>
  <c r="AB206" i="1"/>
  <c r="I206" i="1"/>
  <c r="L206" i="1"/>
  <c r="F206" i="1"/>
  <c r="AB205" i="1"/>
  <c r="I205" i="1"/>
  <c r="L205" i="1"/>
  <c r="F205" i="1"/>
  <c r="AB204" i="1"/>
  <c r="I204" i="1"/>
  <c r="L204" i="1"/>
  <c r="L217" i="1" s="1"/>
  <c r="F204" i="1"/>
  <c r="F192" i="1"/>
  <c r="L192" i="1"/>
  <c r="I192" i="1"/>
  <c r="F193" i="1"/>
  <c r="L193" i="1"/>
  <c r="I193" i="1"/>
  <c r="F194" i="1"/>
  <c r="L194" i="1"/>
  <c r="I194" i="1"/>
  <c r="F195" i="1"/>
  <c r="L195" i="1"/>
  <c r="I195" i="1"/>
  <c r="F196" i="1"/>
  <c r="L196" i="1"/>
  <c r="I196" i="1"/>
  <c r="F197" i="1"/>
  <c r="L197" i="1"/>
  <c r="I197" i="1"/>
  <c r="I191" i="1"/>
  <c r="L191" i="1"/>
  <c r="F191" i="1"/>
  <c r="F186" i="1"/>
  <c r="L186" i="1"/>
  <c r="I186" i="1"/>
  <c r="F187" i="1"/>
  <c r="L187" i="1"/>
  <c r="I187" i="1"/>
  <c r="F188" i="1"/>
  <c r="L188" i="1"/>
  <c r="I188" i="1"/>
  <c r="F189" i="1"/>
  <c r="L189" i="1"/>
  <c r="I189" i="1"/>
  <c r="L190" i="1"/>
  <c r="I190" i="1"/>
  <c r="F190" i="1"/>
  <c r="AB187" i="1"/>
  <c r="AB188" i="1"/>
  <c r="AB189" i="1"/>
  <c r="AB190" i="1"/>
  <c r="AB191" i="1"/>
  <c r="AB192" i="1"/>
  <c r="AB193" i="1"/>
  <c r="AB194" i="1"/>
  <c r="AB195" i="1"/>
  <c r="AB196" i="1"/>
  <c r="AB197" i="1"/>
  <c r="AB186" i="1"/>
  <c r="AD199" i="1"/>
  <c r="AC199" i="1"/>
  <c r="P199" i="1"/>
  <c r="O199" i="1"/>
  <c r="N199" i="1"/>
  <c r="M199" i="1"/>
  <c r="AA199" i="1"/>
  <c r="X199" i="1"/>
  <c r="W199" i="1"/>
  <c r="H199" i="1"/>
  <c r="K199" i="1"/>
  <c r="E199" i="1"/>
  <c r="G199" i="1"/>
  <c r="J199" i="1"/>
  <c r="D199" i="1"/>
  <c r="C199" i="1"/>
  <c r="B199" i="1"/>
  <c r="AD198" i="1"/>
  <c r="AC198" i="1"/>
  <c r="Z198" i="1"/>
  <c r="Y198" i="1"/>
  <c r="AA198" i="1"/>
  <c r="W198" i="1"/>
  <c r="B198" i="1"/>
  <c r="AB176" i="1"/>
  <c r="AB175" i="1"/>
  <c r="AD181" i="1"/>
  <c r="AC181" i="1"/>
  <c r="P181" i="1"/>
  <c r="O181" i="1"/>
  <c r="N181" i="1"/>
  <c r="M181" i="1"/>
  <c r="AA181" i="1"/>
  <c r="X181" i="1"/>
  <c r="W181" i="1"/>
  <c r="I181" i="1"/>
  <c r="L181" i="1"/>
  <c r="F181" i="1"/>
  <c r="H181" i="1"/>
  <c r="K181" i="1"/>
  <c r="E181" i="1"/>
  <c r="G181" i="1"/>
  <c r="J181" i="1"/>
  <c r="D181" i="1"/>
  <c r="C181" i="1"/>
  <c r="B181" i="1"/>
  <c r="AD180" i="1"/>
  <c r="AC180" i="1"/>
  <c r="Z180" i="1"/>
  <c r="Y180" i="1"/>
  <c r="AA180" i="1"/>
  <c r="W180" i="1"/>
  <c r="B180" i="1"/>
  <c r="AB179" i="1"/>
  <c r="AB178" i="1"/>
  <c r="AB177" i="1"/>
  <c r="AB174" i="1"/>
  <c r="AB173" i="1"/>
  <c r="AB172" i="1"/>
  <c r="AB171" i="1"/>
  <c r="AB170" i="1"/>
  <c r="AB169" i="1"/>
  <c r="AB168" i="1"/>
  <c r="AB142" i="1"/>
  <c r="AD163" i="1"/>
  <c r="AC163" i="1"/>
  <c r="P163" i="1"/>
  <c r="O163" i="1"/>
  <c r="N163" i="1"/>
  <c r="M163" i="1"/>
  <c r="AA163" i="1"/>
  <c r="X163" i="1"/>
  <c r="W163" i="1"/>
  <c r="I163" i="1"/>
  <c r="L163" i="1"/>
  <c r="F163" i="1"/>
  <c r="H163" i="1"/>
  <c r="K163" i="1"/>
  <c r="E163" i="1"/>
  <c r="G163" i="1"/>
  <c r="J163" i="1"/>
  <c r="D163" i="1"/>
  <c r="C163" i="1"/>
  <c r="B163" i="1"/>
  <c r="AD162" i="1"/>
  <c r="AC162" i="1"/>
  <c r="Z162" i="1"/>
  <c r="Y162" i="1"/>
  <c r="AA162" i="1"/>
  <c r="W162" i="1"/>
  <c r="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0" i="1"/>
  <c r="AD145" i="1"/>
  <c r="AC145" i="1"/>
  <c r="P145" i="1"/>
  <c r="O145" i="1"/>
  <c r="N145" i="1"/>
  <c r="M145" i="1"/>
  <c r="AA145" i="1"/>
  <c r="X145" i="1"/>
  <c r="W145" i="1"/>
  <c r="I145" i="1"/>
  <c r="L145" i="1"/>
  <c r="F145" i="1"/>
  <c r="H145" i="1"/>
  <c r="K145" i="1"/>
  <c r="E145" i="1"/>
  <c r="G145" i="1"/>
  <c r="J145" i="1"/>
  <c r="D145" i="1"/>
  <c r="C145" i="1"/>
  <c r="B145" i="1"/>
  <c r="AD144" i="1"/>
  <c r="AC144" i="1"/>
  <c r="Z144" i="1"/>
  <c r="Y144" i="1"/>
  <c r="AA144" i="1"/>
  <c r="W144" i="1"/>
  <c r="B144" i="1"/>
  <c r="AB143" i="1"/>
  <c r="AB141" i="1"/>
  <c r="AB139" i="1"/>
  <c r="AB138" i="1"/>
  <c r="AB137" i="1"/>
  <c r="AB136" i="1"/>
  <c r="AB135" i="1"/>
  <c r="AB134" i="1"/>
  <c r="AB133" i="1"/>
  <c r="AB132" i="1"/>
  <c r="AD127" i="1"/>
  <c r="AC127" i="1"/>
  <c r="P127" i="1"/>
  <c r="O127" i="1"/>
  <c r="N127" i="1"/>
  <c r="M127" i="1"/>
  <c r="AB114" i="1"/>
  <c r="AB115" i="1"/>
  <c r="AB116" i="1"/>
  <c r="AB117" i="1"/>
  <c r="AB118" i="1"/>
  <c r="AB119" i="1"/>
  <c r="AB120" i="1"/>
  <c r="AB121" i="1"/>
  <c r="AB122" i="1"/>
  <c r="AB123" i="1"/>
  <c r="AB124" i="1"/>
  <c r="AA127" i="1"/>
  <c r="W127" i="1"/>
  <c r="I127" i="1"/>
  <c r="L127" i="1"/>
  <c r="F127" i="1"/>
  <c r="H127" i="1"/>
  <c r="K127" i="1"/>
  <c r="E127" i="1"/>
  <c r="G127" i="1"/>
  <c r="J127" i="1"/>
  <c r="D127" i="1"/>
  <c r="C127" i="1"/>
  <c r="B127" i="1"/>
  <c r="AD126" i="1"/>
  <c r="AC126" i="1"/>
  <c r="Z126" i="1"/>
  <c r="Y126" i="1"/>
  <c r="AA126" i="1"/>
  <c r="W126" i="1"/>
  <c r="B126" i="1"/>
  <c r="AB125" i="1"/>
  <c r="C105" i="1"/>
  <c r="C109" i="1" s="1"/>
  <c r="AD109" i="1"/>
  <c r="AC109" i="1"/>
  <c r="P109" i="1"/>
  <c r="O109" i="1"/>
  <c r="N109" i="1"/>
  <c r="M109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A109" i="1"/>
  <c r="W109" i="1"/>
  <c r="I109" i="1"/>
  <c r="L109" i="1"/>
  <c r="F109" i="1"/>
  <c r="H109" i="1"/>
  <c r="K109" i="1"/>
  <c r="E109" i="1"/>
  <c r="G109" i="1"/>
  <c r="J109" i="1"/>
  <c r="D109" i="1"/>
  <c r="B109" i="1"/>
  <c r="AD108" i="1"/>
  <c r="AC108" i="1"/>
  <c r="Z108" i="1"/>
  <c r="Y108" i="1"/>
  <c r="AA108" i="1"/>
  <c r="W108" i="1"/>
  <c r="B108" i="1"/>
  <c r="AD91" i="1"/>
  <c r="AC91" i="1"/>
  <c r="P91" i="1"/>
  <c r="O91" i="1"/>
  <c r="N91" i="1"/>
  <c r="M91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A91" i="1"/>
  <c r="X91" i="1"/>
  <c r="W91" i="1"/>
  <c r="I91" i="1"/>
  <c r="L91" i="1"/>
  <c r="F91" i="1"/>
  <c r="H91" i="1"/>
  <c r="K91" i="1"/>
  <c r="E91" i="1"/>
  <c r="G91" i="1"/>
  <c r="J91" i="1"/>
  <c r="D91" i="1"/>
  <c r="C91" i="1"/>
  <c r="B91" i="1"/>
  <c r="AD90" i="1"/>
  <c r="AC90" i="1"/>
  <c r="Z90" i="1"/>
  <c r="Y90" i="1"/>
  <c r="AA90" i="1"/>
  <c r="W90" i="1"/>
  <c r="B90" i="1"/>
  <c r="Z53" i="1"/>
  <c r="Y53" i="1"/>
  <c r="Y55" i="1" s="1"/>
  <c r="AD73" i="1"/>
  <c r="AC73" i="1"/>
  <c r="Z73" i="1"/>
  <c r="Y73" i="1"/>
  <c r="P73" i="1"/>
  <c r="O73" i="1"/>
  <c r="N73" i="1"/>
  <c r="M73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A73" i="1"/>
  <c r="X73" i="1"/>
  <c r="W73" i="1"/>
  <c r="I73" i="1"/>
  <c r="L73" i="1"/>
  <c r="F73" i="1"/>
  <c r="H73" i="1"/>
  <c r="K73" i="1"/>
  <c r="E73" i="1"/>
  <c r="G73" i="1"/>
  <c r="J73" i="1"/>
  <c r="D73" i="1"/>
  <c r="C73" i="1"/>
  <c r="B73" i="1"/>
  <c r="AD72" i="1"/>
  <c r="AC72" i="1"/>
  <c r="Z72" i="1"/>
  <c r="Y72" i="1"/>
  <c r="AA72" i="1"/>
  <c r="W72" i="1"/>
  <c r="B72" i="1"/>
  <c r="AD55" i="1"/>
  <c r="AD54" i="1"/>
  <c r="AC55" i="1"/>
  <c r="AC54" i="1"/>
  <c r="Z43" i="1"/>
  <c r="Z55" i="1"/>
  <c r="P55" i="1"/>
  <c r="O55" i="1"/>
  <c r="N55" i="1"/>
  <c r="M55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A55" i="1"/>
  <c r="X55" i="1"/>
  <c r="W55" i="1"/>
  <c r="I55" i="1"/>
  <c r="L55" i="1"/>
  <c r="F55" i="1"/>
  <c r="H55" i="1"/>
  <c r="K55" i="1"/>
  <c r="E55" i="1"/>
  <c r="G55" i="1"/>
  <c r="J55" i="1"/>
  <c r="D55" i="1"/>
  <c r="C55" i="1"/>
  <c r="B55" i="1"/>
  <c r="AA54" i="1"/>
  <c r="X54" i="1"/>
  <c r="W54" i="1"/>
  <c r="B54" i="1"/>
  <c r="P37" i="1"/>
  <c r="O37" i="1"/>
  <c r="N37" i="1"/>
  <c r="M37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A37" i="1"/>
  <c r="X37" i="1"/>
  <c r="W37" i="1"/>
  <c r="I37" i="1"/>
  <c r="L37" i="1"/>
  <c r="F37" i="1"/>
  <c r="H37" i="1"/>
  <c r="K37" i="1"/>
  <c r="E37" i="1"/>
  <c r="G37" i="1"/>
  <c r="J37" i="1"/>
  <c r="D37" i="1"/>
  <c r="C37" i="1"/>
  <c r="B37" i="1"/>
  <c r="AA36" i="1"/>
  <c r="X36" i="1"/>
  <c r="W36" i="1"/>
  <c r="B36" i="1"/>
  <c r="P19" i="1"/>
  <c r="O19" i="1"/>
  <c r="N19" i="1"/>
  <c r="M19" i="1"/>
  <c r="AB11" i="1"/>
  <c r="AB12" i="1"/>
  <c r="AB13" i="1"/>
  <c r="AB14" i="1"/>
  <c r="AB15" i="1"/>
  <c r="AB16" i="1"/>
  <c r="AB17" i="1"/>
  <c r="AA19" i="1"/>
  <c r="X19" i="1"/>
  <c r="W19" i="1"/>
  <c r="I19" i="1"/>
  <c r="L19" i="1"/>
  <c r="F19" i="1"/>
  <c r="H19" i="1"/>
  <c r="K19" i="1"/>
  <c r="E19" i="1"/>
  <c r="G19" i="1"/>
  <c r="J19" i="1"/>
  <c r="D19" i="1"/>
  <c r="C19" i="1"/>
  <c r="B19" i="1"/>
  <c r="AA18" i="1"/>
  <c r="W18" i="1"/>
  <c r="B18" i="1"/>
  <c r="Y54" i="1"/>
  <c r="AK289" i="1" l="1"/>
  <c r="AL289" i="1" s="1"/>
  <c r="AI289" i="1"/>
  <c r="AJ289" i="1" s="1"/>
  <c r="AH289" i="1"/>
  <c r="Z54" i="1"/>
  <c r="AB162" i="1"/>
  <c r="AB180" i="1"/>
  <c r="AB235" i="1"/>
  <c r="AB252" i="1"/>
  <c r="AB199" i="1"/>
  <c r="AB216" i="1"/>
  <c r="AB253" i="1"/>
  <c r="AB198" i="1"/>
  <c r="AB181" i="1"/>
  <c r="AB145" i="1"/>
  <c r="AB217" i="1"/>
  <c r="I217" i="1"/>
  <c r="AB234" i="1"/>
  <c r="F199" i="1"/>
  <c r="AE288" i="1"/>
  <c r="F217" i="1"/>
  <c r="AB163" i="1"/>
  <c r="AB289" i="1"/>
  <c r="AB288" i="1"/>
  <c r="AB271" i="1"/>
  <c r="AB270" i="1"/>
  <c r="AB19" i="1"/>
  <c r="AB37" i="1"/>
  <c r="AB55" i="1"/>
  <c r="AB73" i="1"/>
  <c r="AB91" i="1"/>
  <c r="AB109" i="1"/>
  <c r="AB126" i="1"/>
  <c r="AB127" i="1"/>
  <c r="L199" i="1"/>
  <c r="I199" i="1"/>
</calcChain>
</file>

<file path=xl/sharedStrings.xml><?xml version="1.0" encoding="utf-8"?>
<sst xmlns="http://schemas.openxmlformats.org/spreadsheetml/2006/main" count="1274" uniqueCount="157">
  <si>
    <t>EDAR MARINA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</si>
  <si>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</si>
  <si>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</si>
  <si>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</si>
  <si>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</si>
  <si>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</si>
  <si>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</si>
  <si>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</si>
  <si>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</si>
  <si>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</si>
  <si>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</si>
  <si>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</si>
  <si>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</si>
  <si>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</si>
  <si>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</si>
  <si>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</si>
  <si>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Cond. Influent </t>
  </si>
  <si>
    <t>Cond Efluent</t>
  </si>
  <si>
    <t>Fangs</t>
  </si>
  <si>
    <t>Sequetat</t>
  </si>
  <si>
    <t>Consum</t>
  </si>
  <si>
    <t>Energia</t>
  </si>
  <si>
    <t>2007</t>
  </si>
  <si>
    <t>(m3/mes)</t>
  </si>
  <si>
    <t>(m3/dia)</t>
  </si>
  <si>
    <t>(mg/l)</t>
  </si>
  <si>
    <t>%</t>
  </si>
  <si>
    <t>Tn/mes</t>
  </si>
  <si>
    <t>(%)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</si>
  <si>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</si>
  <si>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</si>
  <si>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</si>
  <si>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</si>
  <si>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</si>
  <si>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</si>
  <si>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</si>
  <si>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</si>
  <si>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>85</t>
  </si>
  <si>
    <t>82</t>
  </si>
  <si>
    <t xml:space="preserve">Jul </t>
  </si>
  <si>
    <t>92</t>
  </si>
  <si>
    <t>88</t>
  </si>
  <si>
    <t xml:space="preserve">Ago </t>
  </si>
  <si>
    <t>99</t>
  </si>
  <si>
    <t>96</t>
  </si>
  <si>
    <t xml:space="preserve">Set </t>
  </si>
  <si>
    <t>94</t>
  </si>
  <si>
    <t xml:space="preserve">Oct </t>
  </si>
  <si>
    <t>91</t>
  </si>
  <si>
    <t xml:space="preserve">Nov </t>
  </si>
  <si>
    <t xml:space="preserve">Des </t>
  </si>
  <si>
    <t>TOTAL 07</t>
  </si>
  <si>
    <t>MITJA 07</t>
  </si>
  <si>
    <t>2008</t>
  </si>
  <si>
    <t>93</t>
  </si>
  <si>
    <t>80</t>
  </si>
  <si>
    <t>98</t>
  </si>
  <si>
    <t>78</t>
  </si>
  <si>
    <t>67</t>
  </si>
  <si>
    <t>TOTAL 08</t>
  </si>
  <si>
    <t>MITJA 08</t>
  </si>
  <si>
    <t>CISTERNES</t>
  </si>
  <si>
    <t>Consum EB1</t>
  </si>
  <si>
    <t>Consum EB2</t>
  </si>
  <si>
    <t>2009</t>
  </si>
  <si>
    <t>Transportista</t>
  </si>
  <si>
    <r>
      <t>Volum Total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</si>
  <si>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Cabal ?</t>
  </si>
  <si>
    <t>Subst. Cabalímetre</t>
  </si>
  <si>
    <t>97</t>
  </si>
  <si>
    <t>87</t>
  </si>
  <si>
    <t>77</t>
  </si>
  <si>
    <t>95</t>
  </si>
  <si>
    <t>89</t>
  </si>
  <si>
    <t>TOTAL 09</t>
  </si>
  <si>
    <t>MITJA 09</t>
  </si>
  <si>
    <t>2010</t>
  </si>
  <si>
    <t>90</t>
  </si>
  <si>
    <t>84</t>
  </si>
  <si>
    <t>79</t>
  </si>
  <si>
    <t>55</t>
  </si>
  <si>
    <t>57</t>
  </si>
  <si>
    <t>66</t>
  </si>
  <si>
    <t>TOTAL 10</t>
  </si>
  <si>
    <t>MITJA 10</t>
  </si>
  <si>
    <t>2011</t>
  </si>
  <si>
    <t>81</t>
  </si>
  <si>
    <t>86</t>
  </si>
  <si>
    <t>TOTAL 11</t>
  </si>
  <si>
    <t>MITJA 11</t>
  </si>
  <si>
    <t>2012</t>
  </si>
  <si>
    <t>TOTAL 12</t>
  </si>
  <si>
    <t>MITJA 12</t>
  </si>
  <si>
    <t>2013</t>
  </si>
  <si>
    <t>83</t>
  </si>
  <si>
    <t>69</t>
  </si>
  <si>
    <t>TOTAL 13</t>
  </si>
  <si>
    <t>MITJA 13</t>
  </si>
  <si>
    <t>Saturació</t>
  </si>
  <si>
    <t xml:space="preserve">Saturacio </t>
  </si>
  <si>
    <t>Saturacio</t>
  </si>
  <si>
    <t>2014</t>
  </si>
  <si>
    <t>m3/mes</t>
  </si>
  <si>
    <t>MES Kg/dia</t>
  </si>
  <si>
    <t>MES %</t>
  </si>
  <si>
    <t>DBO5 Kg/dia</t>
  </si>
  <si>
    <t>DBO5 %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</si>
  <si>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</si>
  <si>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</si>
  <si>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</si>
  <si>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</si>
  <si>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</si>
  <si>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</si>
  <si>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</si>
  <si>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</si>
  <si>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</si>
  <si>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TOTAL 17</t>
  </si>
  <si>
    <t>MITJA 17</t>
  </si>
  <si>
    <t>Nt Inf</t>
  </si>
  <si>
    <t>Nt Efl</t>
  </si>
  <si>
    <t xml:space="preserve"> NT</t>
  </si>
  <si>
    <t>Pt Inf</t>
  </si>
  <si>
    <t>Pt Efl</t>
  </si>
  <si>
    <t>PT</t>
  </si>
  <si>
    <t>2018</t>
  </si>
  <si>
    <t>-</t>
  </si>
  <si>
    <t>TOTAL 18</t>
  </si>
  <si>
    <t>MITJA 18</t>
  </si>
  <si>
    <t>Energia generada</t>
  </si>
  <si>
    <t>2019</t>
  </si>
  <si>
    <t>(kWh)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</si>
  <si>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</si>
  <si>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</si>
  <si>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</si>
  <si>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</si>
  <si>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</si>
  <si>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</si>
  <si>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E. generada</t>
  </si>
  <si>
    <t>AUTOCONSUM</t>
  </si>
  <si>
    <t>Injecció Xarxa</t>
  </si>
  <si>
    <t>2021</t>
  </si>
  <si>
    <t>ojo, revisar Ratio, ja que no estem tenin en compte l'energia autoconsum, preguntar Marta</t>
  </si>
  <si>
    <t>7.5</t>
  </si>
  <si>
    <t>7.3</t>
  </si>
  <si>
    <t>70.8</t>
  </si>
  <si>
    <t>18.9</t>
  </si>
  <si>
    <t>7.8</t>
  </si>
  <si>
    <t>5.7</t>
  </si>
  <si>
    <t>76.8</t>
  </si>
  <si>
    <t>55.2</t>
  </si>
  <si>
    <t>12.8</t>
  </si>
  <si>
    <t>7.56</t>
  </si>
  <si>
    <t>TOTAL 21</t>
  </si>
  <si>
    <t>MITJA 21</t>
  </si>
  <si>
    <t>2022</t>
  </si>
  <si>
    <t>TOTAL 22</t>
  </si>
  <si>
    <t>MITJA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</si>
</sst>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p_t_a_-;\-* #,##0\ _p_t_a_-;_-* &quot;-&quot;\ _p_t_a_-;_-@_-"/>
    <numFmt numFmtId="165" formatCode="_-* #,##0.00\ _P_t_s_-;\-* #,##0.00\ _P_t_s_-;_-* &quot;-&quot;??\ _P_t_s_-;_-@_-"/>
    <numFmt numFmtId="166" formatCode="#,##0.0"/>
    <numFmt numFmtId="167" formatCode="0.0"/>
    <numFmt numFmtId="168" formatCode="#,##0.000"/>
    <numFmt numFmtId="169" formatCode="_-* #,##0.000\ _P_t_s_-;\-* #,##0.000\ _P_t_s_-;_-* &quot;-&quot;??\ _P_t_s_-;_-@_-"/>
  </numFmts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26"/>
      <name val="Arial"/>
      <family val="2"/>
    </font>
    <font>
      <b/>
      <vertAlign val="superscript"/>
      <sz val="9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3" fontId="9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" fontId="2" fillId="3" borderId="1" xfId="5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" fontId="2" fillId="3" borderId="3" xfId="5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" fontId="2" fillId="3" borderId="8" xfId="5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3" borderId="10" xfId="5" applyNumberFormat="1" applyFont="1" applyFill="1" applyBorder="1" applyAlignment="1">
      <alignment horizontal="center"/>
    </xf>
    <xf numFmtId="1" fontId="2" fillId="3" borderId="6" xfId="5" applyNumberFormat="1" applyFont="1" applyFill="1" applyBorder="1" applyAlignment="1">
      <alignment horizontal="center"/>
    </xf>
    <xf numFmtId="1" fontId="2" fillId="3" borderId="11" xfId="5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0" borderId="0" xfId="0" applyFont="1"/>
    <xf numFmtId="3" fontId="2" fillId="0" borderId="19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9" fontId="2" fillId="0" borderId="1" xfId="1" applyNumberFormat="1" applyFont="1" applyBorder="1" applyAlignment="1">
      <alignment horizontal="center"/>
    </xf>
    <xf numFmtId="3" fontId="3" fillId="7" borderId="18" xfId="0" applyNumberFormat="1" applyFont="1" applyFill="1" applyBorder="1" applyAlignment="1">
      <alignment horizontal="center"/>
    </xf>
    <xf numFmtId="4" fontId="3" fillId="7" borderId="18" xfId="0" applyNumberFormat="1" applyFont="1" applyFill="1" applyBorder="1" applyAlignment="1">
      <alignment horizontal="center"/>
    </xf>
    <xf numFmtId="2" fontId="3" fillId="7" borderId="18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2" fontId="2" fillId="0" borderId="4" xfId="0" quotePrefix="1" applyNumberFormat="1" applyFont="1" applyBorder="1" applyAlignment="1">
      <alignment horizontal="center"/>
    </xf>
    <xf numFmtId="3" fontId="2" fillId="8" borderId="13" xfId="0" applyNumberFormat="1" applyFont="1" applyFill="1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1" fontId="2" fillId="0" borderId="1" xfId="5" applyNumberFormat="1" applyFont="1" applyBorder="1" applyAlignment="1">
      <alignment horizontal="center"/>
    </xf>
    <xf numFmtId="1" fontId="2" fillId="0" borderId="8" xfId="5" applyNumberFormat="1" applyFont="1" applyBorder="1" applyAlignment="1">
      <alignment horizontal="center"/>
    </xf>
    <xf numFmtId="0" fontId="0" fillId="8" borderId="0" xfId="0" applyFill="1"/>
    <xf numFmtId="3" fontId="3" fillId="2" borderId="12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1" fontId="2" fillId="0" borderId="4" xfId="5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3" fontId="2" fillId="8" borderId="22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1" fontId="2" fillId="3" borderId="4" xfId="5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3" fontId="3" fillId="9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10" borderId="1" xfId="0" applyFont="1" applyFill="1" applyBorder="1"/>
    <xf numFmtId="0" fontId="10" fillId="10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right"/>
    </xf>
    <xf numFmtId="3" fontId="10" fillId="10" borderId="1" xfId="0" applyNumberFormat="1" applyFont="1" applyFill="1" applyBorder="1" applyAlignment="1">
      <alignment horizontal="left"/>
    </xf>
    <xf numFmtId="3" fontId="3" fillId="11" borderId="29" xfId="0" applyNumberFormat="1" applyFont="1" applyFill="1" applyBorder="1" applyAlignment="1">
      <alignment horizontal="center"/>
    </xf>
    <xf numFmtId="3" fontId="3" fillId="11" borderId="23" xfId="0" applyNumberFormat="1" applyFont="1" applyFill="1" applyBorder="1" applyAlignment="1">
      <alignment horizontal="center"/>
    </xf>
    <xf numFmtId="3" fontId="3" fillId="11" borderId="26" xfId="0" applyNumberFormat="1" applyFont="1" applyFill="1" applyBorder="1" applyAlignment="1">
      <alignment horizontal="center"/>
    </xf>
    <xf numFmtId="3" fontId="3" fillId="11" borderId="5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9" fontId="2" fillId="0" borderId="31" xfId="6" applyFont="1" applyFill="1" applyBorder="1" applyAlignment="1">
      <alignment horizontal="center"/>
    </xf>
    <xf numFmtId="2" fontId="2" fillId="0" borderId="32" xfId="6" applyNumberFormat="1" applyFont="1" applyFill="1" applyBorder="1" applyAlignment="1">
      <alignment horizontal="center"/>
    </xf>
    <xf numFmtId="9" fontId="2" fillId="0" borderId="33" xfId="6" applyFont="1" applyFill="1" applyBorder="1" applyAlignment="1">
      <alignment horizontal="center"/>
    </xf>
    <xf numFmtId="2" fontId="2" fillId="0" borderId="22" xfId="6" applyNumberFormat="1" applyFont="1" applyFill="1" applyBorder="1" applyAlignment="1">
      <alignment horizontal="center"/>
    </xf>
    <xf numFmtId="3" fontId="3" fillId="5" borderId="34" xfId="0" applyNumberFormat="1" applyFont="1" applyFill="1" applyBorder="1" applyAlignment="1">
      <alignment horizontal="center"/>
    </xf>
    <xf numFmtId="3" fontId="3" fillId="5" borderId="35" xfId="0" applyNumberFormat="1" applyFont="1" applyFill="1" applyBorder="1" applyAlignment="1">
      <alignment horizontal="center"/>
    </xf>
    <xf numFmtId="3" fontId="3" fillId="5" borderId="36" xfId="0" applyNumberFormat="1" applyFont="1" applyFill="1" applyBorder="1" applyAlignment="1">
      <alignment horizontal="center"/>
    </xf>
    <xf numFmtId="3" fontId="3" fillId="5" borderId="37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1" fontId="2" fillId="0" borderId="22" xfId="5" applyNumberFormat="1" applyFont="1" applyBorder="1" applyAlignment="1">
      <alignment horizontal="center"/>
    </xf>
    <xf numFmtId="1" fontId="2" fillId="0" borderId="6" xfId="5" applyNumberFormat="1" applyFont="1" applyBorder="1" applyAlignment="1">
      <alignment horizontal="center"/>
    </xf>
    <xf numFmtId="1" fontId="2" fillId="0" borderId="11" xfId="5" applyNumberFormat="1" applyFont="1" applyBorder="1" applyAlignment="1">
      <alignment horizontal="center"/>
    </xf>
    <xf numFmtId="3" fontId="3" fillId="7" borderId="22" xfId="0" applyNumberFormat="1" applyFont="1" applyFill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3" fillId="12" borderId="39" xfId="0" applyNumberFormat="1" applyFont="1" applyFill="1" applyBorder="1" applyAlignment="1">
      <alignment horizontal="center"/>
    </xf>
    <xf numFmtId="2" fontId="3" fillId="12" borderId="40" xfId="0" applyNumberFormat="1" applyFont="1" applyFill="1" applyBorder="1" applyAlignment="1">
      <alignment horizontal="center"/>
    </xf>
    <xf numFmtId="0" fontId="2" fillId="0" borderId="41" xfId="6" applyNumberFormat="1" applyFont="1" applyFill="1" applyBorder="1" applyAlignment="1">
      <alignment horizontal="center"/>
    </xf>
    <xf numFmtId="0" fontId="2" fillId="0" borderId="42" xfId="6" applyNumberFormat="1" applyFont="1" applyFill="1" applyBorder="1" applyAlignment="1">
      <alignment horizontal="center"/>
    </xf>
    <xf numFmtId="0" fontId="2" fillId="0" borderId="43" xfId="6" applyNumberFormat="1" applyFont="1" applyFill="1" applyBorder="1" applyAlignment="1">
      <alignment horizontal="center"/>
    </xf>
    <xf numFmtId="3" fontId="3" fillId="7" borderId="41" xfId="0" applyNumberFormat="1" applyFont="1" applyFill="1" applyBorder="1" applyAlignment="1">
      <alignment horizontal="center"/>
    </xf>
    <xf numFmtId="1" fontId="2" fillId="12" borderId="44" xfId="6" applyNumberFormat="1" applyFont="1" applyFill="1" applyBorder="1" applyAlignment="1">
      <alignment horizontal="center"/>
    </xf>
    <xf numFmtId="9" fontId="2" fillId="0" borderId="41" xfId="6" applyFont="1" applyFill="1" applyBorder="1" applyAlignment="1">
      <alignment horizontal="center"/>
    </xf>
    <xf numFmtId="9" fontId="2" fillId="0" borderId="42" xfId="6" applyFont="1" applyFill="1" applyBorder="1" applyAlignment="1">
      <alignment horizontal="center"/>
    </xf>
    <xf numFmtId="9" fontId="2" fillId="0" borderId="43" xfId="6" applyFont="1" applyFill="1" applyBorder="1" applyAlignment="1">
      <alignment horizontal="center"/>
    </xf>
    <xf numFmtId="9" fontId="2" fillId="12" borderId="44" xfId="6" applyFont="1" applyFill="1" applyBorder="1" applyAlignment="1">
      <alignment horizontal="center"/>
    </xf>
    <xf numFmtId="3" fontId="3" fillId="2" borderId="38" xfId="0" applyNumberFormat="1" applyFont="1" applyFill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12" borderId="46" xfId="0" applyNumberFormat="1" applyFont="1" applyFill="1" applyBorder="1" applyAlignment="1">
      <alignment horizontal="center"/>
    </xf>
    <xf numFmtId="2" fontId="3" fillId="12" borderId="44" xfId="0" applyNumberFormat="1" applyFont="1" applyFill="1" applyBorder="1" applyAlignment="1">
      <alignment horizontal="center"/>
    </xf>
    <xf numFmtId="1" fontId="2" fillId="3" borderId="46" xfId="5" applyNumberFormat="1" applyFont="1" applyFill="1" applyBorder="1" applyAlignment="1">
      <alignment horizontal="center"/>
    </xf>
    <xf numFmtId="1" fontId="2" fillId="3" borderId="42" xfId="5" applyNumberFormat="1" applyFont="1" applyFill="1" applyBorder="1" applyAlignment="1">
      <alignment horizontal="center"/>
    </xf>
    <xf numFmtId="1" fontId="2" fillId="3" borderId="43" xfId="5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2" fillId="12" borderId="44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</cellXfs>
  <cellStyles count="8">
    <cellStyle name="Millares" xfId="1" builtinId="3"/>
    <cellStyle name="Millares [0]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TAULA5.XLS" xfId="5" xr:uid="{00000000-0005-0000-0000-000005000000}"/>
    <cellStyle name="Porcentaje" xfId="6" builtinId="5"/>
    <cellStyle name="Punto0" xfId="7" xr:uid="{00000000-0005-0000-0000-000007000000}"/>
  </cellStyles>
  <dxfs count="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M290"/>
  <sheetViews>
    <sheetView showGridLines="0" tabSelected="1" topLeftCell="A270" workbookViewId="0">
      <selection activeCell="Q289" sqref="Q289"/>
    </sheetView>
  </sheetViews>
  <sheetFormatPr defaultColWidth="12.7109375" defaultRowHeight="12.75"/>
  <cols>
    <col min="1" max="1" width="10.42578125" customWidth="1"/>
    <col min="2" max="2" width="10.7109375" customWidth="1"/>
    <col min="3" max="3" width="11" style="7" hidden="1" customWidth="1"/>
    <col min="4" max="4" width="11.28515625" customWidth="1"/>
    <col min="5" max="5" width="10.28515625" customWidth="1"/>
    <col min="6" max="6" width="7.140625" style="7" hidden="1" customWidth="1"/>
    <col min="7" max="7" width="11.42578125" customWidth="1"/>
    <col min="8" max="8" width="9.85546875" customWidth="1"/>
    <col min="9" max="9" width="7" style="7" hidden="1" customWidth="1"/>
    <col min="10" max="10" width="11.42578125" customWidth="1"/>
    <col min="11" max="11" width="10.28515625" customWidth="1"/>
    <col min="12" max="12" width="6.7109375" style="7" hidden="1" customWidth="1"/>
    <col min="13" max="13" width="12" customWidth="1"/>
    <col min="14" max="14" width="10.85546875" customWidth="1"/>
    <col min="15" max="16" width="12.7109375" customWidth="1"/>
    <col min="17" max="18" width="9" customWidth="1"/>
    <col min="19" max="19" width="9" hidden="1" customWidth="1"/>
    <col min="20" max="21" width="9" customWidth="1"/>
    <col min="22" max="22" width="9" hidden="1" customWidth="1"/>
    <col min="23" max="23" width="10" style="8" customWidth="1"/>
    <col min="24" max="24" width="9.140625" style="8" hidden="1" customWidth="1"/>
    <col min="25" max="25" width="12.7109375" hidden="1" customWidth="1"/>
    <col min="26" max="26" width="15" hidden="1" customWidth="1"/>
    <col min="27" max="27" width="9.7109375" style="8" customWidth="1"/>
    <col min="28" max="28" width="9.7109375" customWidth="1"/>
    <col min="31" max="31" width="16.85546875" customWidth="1"/>
    <col min="32" max="32" width="14.85546875" customWidth="1"/>
    <col min="33" max="33" width="16" customWidth="1"/>
  </cols>
  <sheetData>
    <row r="1" spans="1:28" ht="33.75">
      <c r="A1" s="1"/>
      <c r="B1" s="49" t="s">
        <v>0</v>
      </c>
      <c r="C1" s="9"/>
      <c r="D1" s="1"/>
      <c r="E1" s="4"/>
      <c r="F1" s="2"/>
      <c r="H1" s="2"/>
      <c r="I1" s="2"/>
      <c r="J1" s="2"/>
      <c r="K1" s="10"/>
      <c r="L1" s="2"/>
      <c r="W1" s="3"/>
      <c r="X1" s="3"/>
      <c r="AA1" s="3"/>
      <c r="AB1" s="2"/>
    </row>
    <row r="2" spans="1:28">
      <c r="A2" s="1"/>
      <c r="B2" s="105" t="s">
        <v>1</v>
      </c>
      <c r="C2" s="105">
        <v>240</v>
      </c>
      <c r="D2" s="106" t="s">
        <v>2</v>
      </c>
      <c r="E2" s="107">
        <v>299</v>
      </c>
      <c r="F2" s="108" t="s">
        <v>3</v>
      </c>
      <c r="G2" s="107">
        <v>400</v>
      </c>
      <c r="H2" s="2"/>
      <c r="I2" s="2"/>
      <c r="J2" s="2"/>
      <c r="K2" s="2"/>
      <c r="L2" s="2"/>
      <c r="W2" s="3"/>
      <c r="X2" s="3"/>
      <c r="AA2" s="3"/>
      <c r="AB2" s="2"/>
    </row>
    <row r="3" spans="1:28" ht="13.5" thickBot="1">
      <c r="B3" s="109"/>
      <c r="C3" s="110" t="s">
        <v>4</v>
      </c>
      <c r="D3" s="111" t="s">
        <v>2</v>
      </c>
      <c r="E3" s="112">
        <f>(E2*C2)/1000</f>
        <v>71.760000000000005</v>
      </c>
      <c r="F3" s="113" t="s">
        <v>3</v>
      </c>
      <c r="G3" s="112">
        <v>96</v>
      </c>
    </row>
    <row r="4" spans="1:28" ht="13.5" thickTop="1">
      <c r="A4" s="11" t="s">
        <v>5</v>
      </c>
      <c r="B4" s="12" t="s">
        <v>6</v>
      </c>
      <c r="C4" s="12" t="s">
        <v>6</v>
      </c>
      <c r="D4" s="12" t="s">
        <v>7</v>
      </c>
      <c r="E4" s="12" t="s">
        <v>8</v>
      </c>
      <c r="F4" s="150" t="s">
        <v>2</v>
      </c>
      <c r="G4" s="12" t="s">
        <v>9</v>
      </c>
      <c r="H4" s="12" t="s">
        <v>10</v>
      </c>
      <c r="I4" s="150" t="s">
        <v>3</v>
      </c>
      <c r="J4" s="12" t="s">
        <v>11</v>
      </c>
      <c r="K4" s="12" t="s">
        <v>12</v>
      </c>
      <c r="L4" s="150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/>
      <c r="R4" s="12"/>
      <c r="S4" s="12"/>
      <c r="T4" s="12"/>
      <c r="U4" s="12"/>
      <c r="V4" s="12"/>
      <c r="W4" s="12" t="s">
        <v>18</v>
      </c>
      <c r="X4" s="13" t="s">
        <v>19</v>
      </c>
      <c r="AA4" s="13" t="s">
        <v>20</v>
      </c>
      <c r="AB4" s="13" t="s">
        <v>21</v>
      </c>
    </row>
    <row r="5" spans="1:28" ht="13.5" thickBot="1">
      <c r="A5" s="14" t="s">
        <v>22</v>
      </c>
      <c r="B5" s="15" t="s">
        <v>23</v>
      </c>
      <c r="C5" s="15" t="s">
        <v>24</v>
      </c>
      <c r="D5" s="15" t="s">
        <v>25</v>
      </c>
      <c r="E5" s="15" t="s">
        <v>25</v>
      </c>
      <c r="F5" s="151" t="s">
        <v>26</v>
      </c>
      <c r="G5" s="15" t="s">
        <v>25</v>
      </c>
      <c r="H5" s="15" t="s">
        <v>25</v>
      </c>
      <c r="I5" s="151" t="s">
        <v>26</v>
      </c>
      <c r="J5" s="15" t="s">
        <v>25</v>
      </c>
      <c r="K5" s="15" t="s">
        <v>25</v>
      </c>
      <c r="L5" s="151" t="s">
        <v>26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27</v>
      </c>
      <c r="X5" s="17" t="s">
        <v>28</v>
      </c>
      <c r="AA5" s="17" t="s">
        <v>29</v>
      </c>
      <c r="AB5" s="16" t="s">
        <v>30</v>
      </c>
    </row>
    <row r="6" spans="1:28" ht="13.5" thickTop="1">
      <c r="A6" s="41" t="s">
        <v>31</v>
      </c>
      <c r="B6" s="35"/>
      <c r="C6" s="35"/>
      <c r="D6" s="27"/>
      <c r="E6" s="27"/>
      <c r="F6" s="152"/>
      <c r="G6" s="32"/>
      <c r="H6" s="27"/>
      <c r="I6" s="152"/>
      <c r="J6" s="32"/>
      <c r="K6" s="27"/>
      <c r="L6" s="152"/>
      <c r="M6" s="18"/>
      <c r="N6" s="18"/>
      <c r="O6" s="20"/>
      <c r="P6" s="20"/>
      <c r="Q6" s="71"/>
      <c r="R6" s="71"/>
      <c r="S6" s="71"/>
      <c r="T6" s="71"/>
      <c r="U6" s="71"/>
      <c r="V6" s="71"/>
      <c r="W6" s="28"/>
      <c r="X6" s="29"/>
      <c r="AA6" s="24"/>
      <c r="AB6" s="5"/>
    </row>
    <row r="7" spans="1:28">
      <c r="A7" s="41" t="s">
        <v>32</v>
      </c>
      <c r="B7" s="36"/>
      <c r="C7" s="38"/>
      <c r="D7" s="22"/>
      <c r="E7" s="22"/>
      <c r="F7" s="153"/>
      <c r="G7" s="22"/>
      <c r="H7" s="22"/>
      <c r="I7" s="153"/>
      <c r="J7" s="33"/>
      <c r="K7" s="22"/>
      <c r="L7" s="153"/>
      <c r="M7" s="18"/>
      <c r="N7" s="18"/>
      <c r="O7" s="20"/>
      <c r="P7" s="20"/>
      <c r="Q7" s="20"/>
      <c r="R7" s="20"/>
      <c r="S7" s="20"/>
      <c r="T7" s="20"/>
      <c r="U7" s="20"/>
      <c r="V7" s="20"/>
      <c r="W7" s="5"/>
      <c r="X7" s="21"/>
      <c r="AA7" s="25"/>
      <c r="AB7" s="5"/>
    </row>
    <row r="8" spans="1:28">
      <c r="A8" s="41" t="s">
        <v>33</v>
      </c>
      <c r="B8" s="36"/>
      <c r="C8" s="38"/>
      <c r="D8" s="22"/>
      <c r="E8" s="22"/>
      <c r="F8" s="153"/>
      <c r="G8" s="22"/>
      <c r="H8" s="22"/>
      <c r="I8" s="153"/>
      <c r="J8" s="33"/>
      <c r="K8" s="22"/>
      <c r="L8" s="153"/>
      <c r="M8" s="18"/>
      <c r="N8" s="18"/>
      <c r="O8" s="20"/>
      <c r="P8" s="20"/>
      <c r="Q8" s="20"/>
      <c r="R8" s="20"/>
      <c r="S8" s="20"/>
      <c r="T8" s="20"/>
      <c r="U8" s="20"/>
      <c r="V8" s="20"/>
      <c r="W8" s="5"/>
      <c r="X8" s="21"/>
      <c r="AA8" s="25"/>
      <c r="AB8" s="5"/>
    </row>
    <row r="9" spans="1:28">
      <c r="A9" s="41" t="s">
        <v>34</v>
      </c>
      <c r="B9" s="36"/>
      <c r="C9" s="38"/>
      <c r="D9" s="22"/>
      <c r="E9" s="22"/>
      <c r="F9" s="153"/>
      <c r="G9" s="22"/>
      <c r="H9" s="22"/>
      <c r="I9" s="153"/>
      <c r="J9" s="33"/>
      <c r="K9" s="22"/>
      <c r="L9" s="153"/>
      <c r="M9" s="18"/>
      <c r="N9" s="18"/>
      <c r="O9" s="20"/>
      <c r="P9" s="20"/>
      <c r="Q9" s="20"/>
      <c r="R9" s="20"/>
      <c r="S9" s="20"/>
      <c r="T9" s="20"/>
      <c r="U9" s="20"/>
      <c r="V9" s="20"/>
      <c r="W9" s="5"/>
      <c r="X9" s="21"/>
      <c r="AA9" s="25"/>
      <c r="AB9" s="5"/>
    </row>
    <row r="10" spans="1:28">
      <c r="A10" s="41" t="s">
        <v>35</v>
      </c>
      <c r="B10" s="36"/>
      <c r="C10" s="38"/>
      <c r="D10" s="22"/>
      <c r="E10" s="22"/>
      <c r="F10" s="153"/>
      <c r="G10" s="22"/>
      <c r="H10" s="22"/>
      <c r="I10" s="153"/>
      <c r="J10" s="33"/>
      <c r="K10" s="22"/>
      <c r="L10" s="153"/>
      <c r="M10" s="18"/>
      <c r="N10" s="18"/>
      <c r="O10" s="20"/>
      <c r="P10" s="20"/>
      <c r="Q10" s="20"/>
      <c r="R10" s="20"/>
      <c r="S10" s="20"/>
      <c r="T10" s="20"/>
      <c r="U10" s="20"/>
      <c r="V10" s="20"/>
      <c r="W10" s="5"/>
      <c r="X10" s="21"/>
      <c r="AA10" s="25"/>
      <c r="AB10" s="5"/>
    </row>
    <row r="11" spans="1:28">
      <c r="A11" s="41" t="s">
        <v>36</v>
      </c>
      <c r="B11" s="36">
        <v>61</v>
      </c>
      <c r="C11" s="38">
        <v>2</v>
      </c>
      <c r="D11" s="22">
        <v>180</v>
      </c>
      <c r="E11" s="22">
        <v>40</v>
      </c>
      <c r="F11" s="153">
        <v>78</v>
      </c>
      <c r="G11" s="22">
        <v>360</v>
      </c>
      <c r="H11" s="22">
        <v>55</v>
      </c>
      <c r="I11" s="153" t="s">
        <v>37</v>
      </c>
      <c r="J11" s="33">
        <v>653</v>
      </c>
      <c r="K11" s="22">
        <v>115</v>
      </c>
      <c r="L11" s="153" t="s">
        <v>38</v>
      </c>
      <c r="M11" s="18">
        <v>7.4</v>
      </c>
      <c r="N11" s="18">
        <v>7.8</v>
      </c>
      <c r="O11" s="20">
        <v>2.23</v>
      </c>
      <c r="P11" s="20">
        <v>2.06</v>
      </c>
      <c r="Q11" s="20"/>
      <c r="R11" s="20"/>
      <c r="S11" s="20"/>
      <c r="T11" s="20"/>
      <c r="U11" s="20"/>
      <c r="V11" s="20"/>
      <c r="W11" s="5"/>
      <c r="X11" s="21"/>
      <c r="AA11" s="25">
        <v>3920</v>
      </c>
      <c r="AB11" s="5">
        <f t="shared" ref="AB11:AB17" si="0">AA11/B11</f>
        <v>64.26229508196721</v>
      </c>
    </row>
    <row r="12" spans="1:28">
      <c r="A12" s="41" t="s">
        <v>39</v>
      </c>
      <c r="B12" s="36">
        <v>203</v>
      </c>
      <c r="C12" s="38">
        <v>7</v>
      </c>
      <c r="D12" s="22">
        <v>320</v>
      </c>
      <c r="E12" s="22">
        <v>60</v>
      </c>
      <c r="F12" s="153">
        <v>81</v>
      </c>
      <c r="G12" s="22">
        <v>480</v>
      </c>
      <c r="H12" s="22">
        <v>40</v>
      </c>
      <c r="I12" s="153" t="s">
        <v>40</v>
      </c>
      <c r="J12" s="33">
        <v>922</v>
      </c>
      <c r="K12" s="22">
        <v>115</v>
      </c>
      <c r="L12" s="153" t="s">
        <v>41</v>
      </c>
      <c r="M12" s="18">
        <v>7.2</v>
      </c>
      <c r="N12" s="18">
        <v>6.8</v>
      </c>
      <c r="O12" s="20">
        <v>1.8169999999999999</v>
      </c>
      <c r="P12" s="20">
        <v>1.419</v>
      </c>
      <c r="Q12" s="20"/>
      <c r="R12" s="20"/>
      <c r="S12" s="20"/>
      <c r="T12" s="20"/>
      <c r="U12" s="20"/>
      <c r="V12" s="20"/>
      <c r="W12" s="5"/>
      <c r="X12" s="21"/>
      <c r="AA12" s="25">
        <v>4863</v>
      </c>
      <c r="AB12" s="5">
        <f t="shared" si="0"/>
        <v>23.955665024630541</v>
      </c>
    </row>
    <row r="13" spans="1:28">
      <c r="A13" s="41" t="s">
        <v>42</v>
      </c>
      <c r="B13" s="36">
        <v>410</v>
      </c>
      <c r="C13" s="38">
        <v>13</v>
      </c>
      <c r="D13" s="22">
        <v>535</v>
      </c>
      <c r="E13" s="22">
        <v>8</v>
      </c>
      <c r="F13" s="153">
        <v>99</v>
      </c>
      <c r="G13" s="22">
        <v>410</v>
      </c>
      <c r="H13" s="22">
        <v>5</v>
      </c>
      <c r="I13" s="153" t="s">
        <v>43</v>
      </c>
      <c r="J13" s="33">
        <v>984</v>
      </c>
      <c r="K13" s="22">
        <v>38</v>
      </c>
      <c r="L13" s="153" t="s">
        <v>44</v>
      </c>
      <c r="M13" s="18">
        <v>6.9</v>
      </c>
      <c r="N13" s="18">
        <v>7</v>
      </c>
      <c r="O13" s="20">
        <v>2.0270000000000001</v>
      </c>
      <c r="P13" s="20">
        <v>1.569</v>
      </c>
      <c r="Q13" s="20"/>
      <c r="R13" s="20"/>
      <c r="S13" s="20"/>
      <c r="T13" s="20"/>
      <c r="U13" s="20"/>
      <c r="V13" s="20"/>
      <c r="W13" s="5"/>
      <c r="X13" s="21"/>
      <c r="AA13" s="25">
        <v>5050</v>
      </c>
      <c r="AB13" s="5">
        <f t="shared" si="0"/>
        <v>12.317073170731707</v>
      </c>
    </row>
    <row r="14" spans="1:28">
      <c r="A14" s="41" t="s">
        <v>45</v>
      </c>
      <c r="B14" s="36">
        <v>138</v>
      </c>
      <c r="C14" s="38">
        <v>5</v>
      </c>
      <c r="D14" s="22">
        <v>440</v>
      </c>
      <c r="E14" s="22">
        <v>11</v>
      </c>
      <c r="F14" s="153">
        <v>98</v>
      </c>
      <c r="G14" s="22">
        <v>530</v>
      </c>
      <c r="H14" s="22">
        <v>5</v>
      </c>
      <c r="I14" s="153" t="s">
        <v>43</v>
      </c>
      <c r="J14" s="33">
        <v>1325</v>
      </c>
      <c r="K14" s="22">
        <v>75</v>
      </c>
      <c r="L14" s="153" t="s">
        <v>46</v>
      </c>
      <c r="M14" s="18">
        <v>6.8</v>
      </c>
      <c r="N14" s="18">
        <v>6.9</v>
      </c>
      <c r="O14" s="20">
        <v>2.83</v>
      </c>
      <c r="P14" s="20">
        <v>2.2080000000000002</v>
      </c>
      <c r="Q14" s="20"/>
      <c r="R14" s="20"/>
      <c r="S14" s="20"/>
      <c r="T14" s="20"/>
      <c r="U14" s="20"/>
      <c r="V14" s="20"/>
      <c r="W14" s="5"/>
      <c r="X14" s="23"/>
      <c r="AA14" s="25">
        <v>4113</v>
      </c>
      <c r="AB14" s="5">
        <f t="shared" si="0"/>
        <v>29.804347826086957</v>
      </c>
    </row>
    <row r="15" spans="1:28">
      <c r="A15" s="41" t="s">
        <v>47</v>
      </c>
      <c r="B15" s="36">
        <v>80</v>
      </c>
      <c r="C15" s="38">
        <v>3</v>
      </c>
      <c r="D15" s="22">
        <v>2667</v>
      </c>
      <c r="E15" s="22">
        <v>23</v>
      </c>
      <c r="F15" s="153">
        <v>92</v>
      </c>
      <c r="G15" s="22">
        <v>390</v>
      </c>
      <c r="H15" s="22">
        <v>14</v>
      </c>
      <c r="I15" s="153" t="s">
        <v>44</v>
      </c>
      <c r="J15" s="33">
        <v>935</v>
      </c>
      <c r="K15" s="22">
        <v>83</v>
      </c>
      <c r="L15" s="153" t="s">
        <v>48</v>
      </c>
      <c r="M15" s="18">
        <v>6.6</v>
      </c>
      <c r="N15" s="18">
        <v>7.2</v>
      </c>
      <c r="O15" s="20">
        <v>2.1749999999999998</v>
      </c>
      <c r="P15" s="20">
        <v>2.0150000000000001</v>
      </c>
      <c r="Q15" s="20"/>
      <c r="R15" s="20"/>
      <c r="S15" s="20"/>
      <c r="T15" s="20"/>
      <c r="U15" s="20"/>
      <c r="V15" s="20"/>
      <c r="W15" s="5"/>
      <c r="X15" s="23"/>
      <c r="AA15" s="25">
        <v>3726</v>
      </c>
      <c r="AB15" s="5">
        <f t="shared" si="0"/>
        <v>46.575000000000003</v>
      </c>
    </row>
    <row r="16" spans="1:28">
      <c r="A16" s="41" t="s">
        <v>49</v>
      </c>
      <c r="B16" s="36">
        <v>64</v>
      </c>
      <c r="C16" s="50">
        <v>2</v>
      </c>
      <c r="D16" s="22">
        <v>490</v>
      </c>
      <c r="E16" s="22">
        <v>42</v>
      </c>
      <c r="F16" s="153">
        <v>91</v>
      </c>
      <c r="G16" s="22">
        <v>545</v>
      </c>
      <c r="H16" s="22">
        <v>21</v>
      </c>
      <c r="I16" s="153" t="s">
        <v>44</v>
      </c>
      <c r="J16" s="33">
        <v>1139</v>
      </c>
      <c r="K16" s="22">
        <v>96</v>
      </c>
      <c r="L16" s="153" t="s">
        <v>40</v>
      </c>
      <c r="M16" s="18">
        <v>7.6</v>
      </c>
      <c r="N16" s="18">
        <v>6.8</v>
      </c>
      <c r="O16" s="20">
        <v>2.8650000000000002</v>
      </c>
      <c r="P16" s="20">
        <v>2.2839999999999998</v>
      </c>
      <c r="Q16" s="20"/>
      <c r="R16" s="20"/>
      <c r="S16" s="20"/>
      <c r="T16" s="20"/>
      <c r="U16" s="20"/>
      <c r="V16" s="20"/>
      <c r="W16" s="5"/>
      <c r="X16" s="23"/>
      <c r="AA16" s="25">
        <v>5367</v>
      </c>
      <c r="AB16" s="5">
        <f t="shared" si="0"/>
        <v>83.859375</v>
      </c>
    </row>
    <row r="17" spans="1:28" ht="13.5" thickBot="1">
      <c r="A17" s="41" t="s">
        <v>50</v>
      </c>
      <c r="B17" s="37">
        <v>94</v>
      </c>
      <c r="C17" s="39">
        <v>3</v>
      </c>
      <c r="D17" s="30">
        <v>630</v>
      </c>
      <c r="E17" s="30">
        <v>45</v>
      </c>
      <c r="F17" s="154">
        <v>93</v>
      </c>
      <c r="G17" s="34">
        <v>495</v>
      </c>
      <c r="H17" s="30">
        <v>43</v>
      </c>
      <c r="I17" s="154" t="s">
        <v>48</v>
      </c>
      <c r="J17" s="34">
        <v>1267</v>
      </c>
      <c r="K17" s="30">
        <v>106</v>
      </c>
      <c r="L17" s="154" t="s">
        <v>40</v>
      </c>
      <c r="M17" s="18">
        <v>7.6</v>
      </c>
      <c r="N17" s="18">
        <v>8</v>
      </c>
      <c r="O17" s="20">
        <v>2.2850000000000001</v>
      </c>
      <c r="P17" s="20">
        <v>2.2749999999999999</v>
      </c>
      <c r="Q17" s="72"/>
      <c r="R17" s="72"/>
      <c r="S17" s="72"/>
      <c r="T17" s="72"/>
      <c r="U17" s="72"/>
      <c r="V17" s="72"/>
      <c r="W17" s="48"/>
      <c r="X17" s="31"/>
      <c r="AA17" s="26">
        <v>3554</v>
      </c>
      <c r="AB17" s="48">
        <f t="shared" si="0"/>
        <v>37.808510638297875</v>
      </c>
    </row>
    <row r="18" spans="1:28" ht="13.5" thickTop="1">
      <c r="A18" s="43" t="s">
        <v>51</v>
      </c>
      <c r="B18" s="44">
        <f>SUM(B6:B17)</f>
        <v>1050</v>
      </c>
      <c r="C18" s="62"/>
      <c r="D18" s="62"/>
      <c r="E18" s="62"/>
      <c r="F18" s="155"/>
      <c r="G18" s="62"/>
      <c r="H18" s="62"/>
      <c r="I18" s="155"/>
      <c r="J18" s="62"/>
      <c r="K18" s="62"/>
      <c r="L18" s="155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4">
        <f>SUM(W6:W17)</f>
        <v>0</v>
      </c>
      <c r="X18" s="45"/>
      <c r="AA18" s="44">
        <f>SUM(AA6:AA17)</f>
        <v>30593</v>
      </c>
      <c r="AB18" s="63"/>
    </row>
    <row r="19" spans="1:28" ht="13.5" thickBot="1">
      <c r="A19" s="42" t="s">
        <v>52</v>
      </c>
      <c r="B19" s="6">
        <f>SUM(AVERAGE(B6:B17))</f>
        <v>150</v>
      </c>
      <c r="C19" s="6">
        <f t="shared" ref="C19:J19" si="1">SUM(AVERAGE(C6:C17))</f>
        <v>5</v>
      </c>
      <c r="D19" s="6">
        <f t="shared" si="1"/>
        <v>751.71428571428567</v>
      </c>
      <c r="E19" s="6">
        <f>SUM(AVERAGE(E6:E17))</f>
        <v>32.714285714285715</v>
      </c>
      <c r="F19" s="156">
        <f>SUM(AVERAGE(F6:F17))</f>
        <v>90.285714285714292</v>
      </c>
      <c r="G19" s="6">
        <f>SUM(AVERAGE(G6:G17))</f>
        <v>458.57142857142856</v>
      </c>
      <c r="H19" s="6">
        <f>SUM(AVERAGE(H6:H17))</f>
        <v>26.142857142857142</v>
      </c>
      <c r="I19" s="156" t="e">
        <f>SUM(AVERAGE(I6:I17))</f>
        <v>#DIV/0!</v>
      </c>
      <c r="J19" s="6">
        <f t="shared" si="1"/>
        <v>1032.1428571428571</v>
      </c>
      <c r="K19" s="6">
        <f>SUM(AVERAGE(K6:K17))</f>
        <v>89.714285714285708</v>
      </c>
      <c r="L19" s="156" t="e">
        <f>SUM(AVERAGE(L6:L17))</f>
        <v>#DIV/0!</v>
      </c>
      <c r="M19" s="19">
        <f t="shared" ref="M19:X19" si="2">SUM(AVERAGE(M6:M17))</f>
        <v>7.1571428571428575</v>
      </c>
      <c r="N19" s="19">
        <f t="shared" si="2"/>
        <v>7.2142857142857144</v>
      </c>
      <c r="O19" s="19">
        <f t="shared" si="2"/>
        <v>2.3184285714285715</v>
      </c>
      <c r="P19" s="19">
        <f t="shared" si="2"/>
        <v>1.9757142857142858</v>
      </c>
      <c r="Q19" s="19"/>
      <c r="R19" s="19"/>
      <c r="S19" s="19"/>
      <c r="T19" s="19"/>
      <c r="U19" s="19"/>
      <c r="V19" s="19"/>
      <c r="W19" s="6" t="e">
        <f t="shared" si="2"/>
        <v>#DIV/0!</v>
      </c>
      <c r="X19" s="6" t="e">
        <f t="shared" si="2"/>
        <v>#DIV/0!</v>
      </c>
      <c r="AA19" s="6">
        <f>SUM(AVERAGE(AA6:AA17))</f>
        <v>4370.4285714285716</v>
      </c>
      <c r="AB19" s="40">
        <f>SUM(AVERAGE(AB6:AB17))</f>
        <v>42.654609534530614</v>
      </c>
    </row>
    <row r="20" spans="1:28" ht="13.5" thickTop="1"/>
    <row r="21" spans="1:28" ht="13.5" thickBot="1"/>
    <row r="22" spans="1:28" ht="13.5" thickTop="1">
      <c r="A22" s="11" t="s">
        <v>5</v>
      </c>
      <c r="B22" s="12" t="s">
        <v>6</v>
      </c>
      <c r="C22" s="12" t="s">
        <v>6</v>
      </c>
      <c r="D22" s="12" t="s">
        <v>7</v>
      </c>
      <c r="E22" s="12" t="s">
        <v>8</v>
      </c>
      <c r="F22" s="150" t="s">
        <v>2</v>
      </c>
      <c r="G22" s="12" t="s">
        <v>9</v>
      </c>
      <c r="H22" s="12" t="s">
        <v>10</v>
      </c>
      <c r="I22" s="150" t="s">
        <v>3</v>
      </c>
      <c r="J22" s="12" t="s">
        <v>11</v>
      </c>
      <c r="K22" s="12" t="s">
        <v>12</v>
      </c>
      <c r="L22" s="150" t="s">
        <v>13</v>
      </c>
      <c r="M22" s="12" t="s">
        <v>14</v>
      </c>
      <c r="N22" s="12" t="s">
        <v>15</v>
      </c>
      <c r="O22" s="12" t="s">
        <v>16</v>
      </c>
      <c r="P22" s="12" t="s">
        <v>17</v>
      </c>
      <c r="Q22" s="12"/>
      <c r="R22" s="12"/>
      <c r="S22" s="12"/>
      <c r="T22" s="12"/>
      <c r="U22" s="12"/>
      <c r="V22" s="12"/>
      <c r="W22" s="12" t="s">
        <v>18</v>
      </c>
      <c r="X22" s="13" t="s">
        <v>19</v>
      </c>
      <c r="AA22" s="13" t="s">
        <v>20</v>
      </c>
      <c r="AB22" s="13" t="s">
        <v>21</v>
      </c>
    </row>
    <row r="23" spans="1:28" ht="13.5" thickBot="1">
      <c r="A23" s="14" t="s">
        <v>53</v>
      </c>
      <c r="B23" s="15" t="s">
        <v>23</v>
      </c>
      <c r="C23" s="15" t="s">
        <v>24</v>
      </c>
      <c r="D23" s="15" t="s">
        <v>25</v>
      </c>
      <c r="E23" s="15" t="s">
        <v>25</v>
      </c>
      <c r="F23" s="151" t="s">
        <v>26</v>
      </c>
      <c r="G23" s="15" t="s">
        <v>25</v>
      </c>
      <c r="H23" s="15" t="s">
        <v>25</v>
      </c>
      <c r="I23" s="151" t="s">
        <v>26</v>
      </c>
      <c r="J23" s="15" t="s">
        <v>25</v>
      </c>
      <c r="K23" s="15" t="s">
        <v>25</v>
      </c>
      <c r="L23" s="151" t="s">
        <v>26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 t="s">
        <v>27</v>
      </c>
      <c r="X23" s="17" t="s">
        <v>28</v>
      </c>
      <c r="AA23" s="17" t="s">
        <v>29</v>
      </c>
      <c r="AB23" s="16" t="s">
        <v>30</v>
      </c>
    </row>
    <row r="24" spans="1:28" ht="13.5" thickTop="1">
      <c r="A24" s="41" t="s">
        <v>31</v>
      </c>
      <c r="B24" s="35">
        <v>134</v>
      </c>
      <c r="C24" s="35">
        <v>4</v>
      </c>
      <c r="D24" s="27">
        <v>913</v>
      </c>
      <c r="E24" s="27">
        <v>51</v>
      </c>
      <c r="F24" s="152">
        <v>94</v>
      </c>
      <c r="G24" s="32">
        <v>440</v>
      </c>
      <c r="H24" s="27">
        <v>7</v>
      </c>
      <c r="I24" s="152">
        <v>98</v>
      </c>
      <c r="J24" s="32">
        <v>1536</v>
      </c>
      <c r="K24" s="27">
        <v>115</v>
      </c>
      <c r="L24" s="152">
        <v>93</v>
      </c>
      <c r="M24" s="18"/>
      <c r="N24" s="18"/>
      <c r="O24" s="20"/>
      <c r="P24" s="20"/>
      <c r="Q24" s="71"/>
      <c r="R24" s="71"/>
      <c r="S24" s="71"/>
      <c r="T24" s="71"/>
      <c r="U24" s="71"/>
      <c r="V24" s="71"/>
      <c r="W24" s="28"/>
      <c r="X24" s="29"/>
      <c r="AA24" s="24"/>
      <c r="AB24" s="5">
        <f t="shared" ref="AB24:AB35" si="3">AA24/B24</f>
        <v>0</v>
      </c>
    </row>
    <row r="25" spans="1:28">
      <c r="A25" s="41" t="s">
        <v>32</v>
      </c>
      <c r="B25" s="36">
        <v>64</v>
      </c>
      <c r="C25" s="38">
        <v>2</v>
      </c>
      <c r="D25" s="22">
        <v>330</v>
      </c>
      <c r="E25" s="22">
        <v>26</v>
      </c>
      <c r="F25" s="153">
        <v>92</v>
      </c>
      <c r="G25" s="22">
        <v>345</v>
      </c>
      <c r="H25" s="22">
        <v>24</v>
      </c>
      <c r="I25" s="153">
        <v>93</v>
      </c>
      <c r="J25" s="33">
        <v>725</v>
      </c>
      <c r="K25" s="22">
        <v>134</v>
      </c>
      <c r="L25" s="153">
        <v>81</v>
      </c>
      <c r="M25" s="18">
        <v>7.4</v>
      </c>
      <c r="N25" s="18">
        <v>7.6</v>
      </c>
      <c r="O25" s="20">
        <v>2.0569999999999999</v>
      </c>
      <c r="P25" s="20">
        <v>1.992</v>
      </c>
      <c r="Q25" s="20"/>
      <c r="R25" s="20"/>
      <c r="S25" s="20"/>
      <c r="T25" s="20"/>
      <c r="U25" s="20"/>
      <c r="V25" s="20"/>
      <c r="W25" s="5"/>
      <c r="X25" s="21"/>
      <c r="AA25" s="25"/>
      <c r="AB25" s="5">
        <f t="shared" si="3"/>
        <v>0</v>
      </c>
    </row>
    <row r="26" spans="1:28">
      <c r="A26" s="41" t="s">
        <v>33</v>
      </c>
      <c r="B26" s="36">
        <v>129</v>
      </c>
      <c r="C26" s="38">
        <v>4</v>
      </c>
      <c r="D26" s="22">
        <v>353</v>
      </c>
      <c r="E26" s="22">
        <v>29</v>
      </c>
      <c r="F26" s="153">
        <v>92</v>
      </c>
      <c r="G26" s="22">
        <v>373</v>
      </c>
      <c r="H26" s="22">
        <v>25</v>
      </c>
      <c r="I26" s="153">
        <v>93</v>
      </c>
      <c r="J26" s="33">
        <v>763</v>
      </c>
      <c r="K26" s="22">
        <v>144</v>
      </c>
      <c r="L26" s="153">
        <v>81</v>
      </c>
      <c r="M26" s="18">
        <v>7.5</v>
      </c>
      <c r="N26" s="18">
        <v>7.7</v>
      </c>
      <c r="O26" s="20">
        <v>2.1070000000000002</v>
      </c>
      <c r="P26" s="20">
        <v>1.9990000000000001</v>
      </c>
      <c r="Q26" s="20"/>
      <c r="R26" s="20"/>
      <c r="S26" s="20"/>
      <c r="T26" s="20"/>
      <c r="U26" s="20"/>
      <c r="V26" s="20"/>
      <c r="W26" s="5"/>
      <c r="X26" s="21"/>
      <c r="AA26" s="25"/>
      <c r="AB26" s="5">
        <f t="shared" si="3"/>
        <v>0</v>
      </c>
    </row>
    <row r="27" spans="1:28">
      <c r="A27" s="41" t="s">
        <v>34</v>
      </c>
      <c r="B27" s="36">
        <v>55</v>
      </c>
      <c r="C27" s="38">
        <v>2</v>
      </c>
      <c r="D27" s="22">
        <v>452</v>
      </c>
      <c r="E27" s="22">
        <v>58</v>
      </c>
      <c r="F27" s="153">
        <v>87</v>
      </c>
      <c r="G27" s="22">
        <v>483</v>
      </c>
      <c r="H27" s="22">
        <v>25</v>
      </c>
      <c r="I27" s="153">
        <v>95</v>
      </c>
      <c r="J27" s="33">
        <v>1148</v>
      </c>
      <c r="K27" s="22">
        <v>165</v>
      </c>
      <c r="L27" s="153">
        <v>86</v>
      </c>
      <c r="M27" s="18">
        <v>7.4</v>
      </c>
      <c r="N27" s="18">
        <v>7.8</v>
      </c>
      <c r="O27" s="20">
        <v>1.8720000000000001</v>
      </c>
      <c r="P27" s="20">
        <v>2.0750000000000002</v>
      </c>
      <c r="Q27" s="20"/>
      <c r="R27" s="20"/>
      <c r="S27" s="20"/>
      <c r="T27" s="20"/>
      <c r="U27" s="20"/>
      <c r="V27" s="20"/>
      <c r="W27" s="5"/>
      <c r="X27" s="21"/>
      <c r="AA27" s="25"/>
      <c r="AB27" s="5">
        <f t="shared" si="3"/>
        <v>0</v>
      </c>
    </row>
    <row r="28" spans="1:28">
      <c r="A28" s="41" t="s">
        <v>35</v>
      </c>
      <c r="B28" s="36">
        <v>159</v>
      </c>
      <c r="C28" s="38">
        <v>5</v>
      </c>
      <c r="D28" s="22">
        <v>342</v>
      </c>
      <c r="E28" s="22">
        <v>12</v>
      </c>
      <c r="F28" s="153">
        <v>96</v>
      </c>
      <c r="G28" s="22">
        <v>448</v>
      </c>
      <c r="H28" s="22">
        <v>7</v>
      </c>
      <c r="I28" s="153">
        <v>98</v>
      </c>
      <c r="J28" s="33">
        <v>842</v>
      </c>
      <c r="K28" s="22">
        <v>58</v>
      </c>
      <c r="L28" s="153">
        <v>93</v>
      </c>
      <c r="M28" s="18">
        <v>7.2</v>
      </c>
      <c r="N28" s="18">
        <v>7.9</v>
      </c>
      <c r="O28" s="20">
        <v>1.3759999999999999</v>
      </c>
      <c r="P28" s="20">
        <v>1.079</v>
      </c>
      <c r="Q28" s="20"/>
      <c r="R28" s="20"/>
      <c r="S28" s="20"/>
      <c r="T28" s="20"/>
      <c r="U28" s="20"/>
      <c r="V28" s="20"/>
      <c r="W28" s="5"/>
      <c r="X28" s="21"/>
      <c r="AA28" s="25"/>
      <c r="AB28" s="5">
        <f t="shared" si="3"/>
        <v>0</v>
      </c>
    </row>
    <row r="29" spans="1:28">
      <c r="A29" s="41" t="s">
        <v>36</v>
      </c>
      <c r="B29" s="36">
        <v>239</v>
      </c>
      <c r="C29" s="38">
        <v>8</v>
      </c>
      <c r="D29" s="22">
        <v>398</v>
      </c>
      <c r="E29" s="22">
        <v>33</v>
      </c>
      <c r="F29" s="153">
        <v>92</v>
      </c>
      <c r="G29" s="22">
        <v>436</v>
      </c>
      <c r="H29" s="22">
        <v>28</v>
      </c>
      <c r="I29" s="153" t="s">
        <v>46</v>
      </c>
      <c r="J29" s="33">
        <v>882</v>
      </c>
      <c r="K29" s="22">
        <v>104</v>
      </c>
      <c r="L29" s="153" t="s">
        <v>41</v>
      </c>
      <c r="M29" s="18">
        <v>7.2</v>
      </c>
      <c r="N29" s="18">
        <v>7.8</v>
      </c>
      <c r="O29" s="20">
        <v>1.6419999999999999</v>
      </c>
      <c r="P29" s="20">
        <v>1.075</v>
      </c>
      <c r="Q29" s="20"/>
      <c r="R29" s="20"/>
      <c r="S29" s="20"/>
      <c r="T29" s="20"/>
      <c r="U29" s="20"/>
      <c r="V29" s="20"/>
      <c r="W29" s="5"/>
      <c r="X29" s="21"/>
      <c r="AA29" s="25"/>
      <c r="AB29" s="5">
        <f t="shared" si="3"/>
        <v>0</v>
      </c>
    </row>
    <row r="30" spans="1:28">
      <c r="A30" s="41" t="s">
        <v>39</v>
      </c>
      <c r="B30" s="36">
        <v>335</v>
      </c>
      <c r="C30" s="38">
        <v>11</v>
      </c>
      <c r="D30" s="22">
        <v>622</v>
      </c>
      <c r="E30" s="22">
        <v>31</v>
      </c>
      <c r="F30" s="153">
        <v>95</v>
      </c>
      <c r="G30" s="22">
        <v>584</v>
      </c>
      <c r="H30" s="22">
        <v>42</v>
      </c>
      <c r="I30" s="153" t="s">
        <v>54</v>
      </c>
      <c r="J30" s="33">
        <v>1281</v>
      </c>
      <c r="K30" s="22">
        <v>116</v>
      </c>
      <c r="L30" s="153" t="s">
        <v>48</v>
      </c>
      <c r="M30" s="18">
        <v>7.2</v>
      </c>
      <c r="N30" s="18">
        <v>8</v>
      </c>
      <c r="O30" s="20">
        <v>1.6659999999999999</v>
      </c>
      <c r="P30" s="20">
        <v>1.5620000000000001</v>
      </c>
      <c r="Q30" s="20"/>
      <c r="R30" s="20"/>
      <c r="S30" s="20"/>
      <c r="T30" s="20"/>
      <c r="U30" s="20"/>
      <c r="V30" s="20"/>
      <c r="W30" s="5"/>
      <c r="X30" s="21"/>
      <c r="AA30" s="25"/>
      <c r="AB30" s="5">
        <f t="shared" si="3"/>
        <v>0</v>
      </c>
    </row>
    <row r="31" spans="1:28">
      <c r="A31" s="41" t="s">
        <v>42</v>
      </c>
      <c r="B31" s="36">
        <v>584</v>
      </c>
      <c r="C31" s="38">
        <v>20</v>
      </c>
      <c r="D31" s="22">
        <v>435</v>
      </c>
      <c r="E31" s="22">
        <v>102</v>
      </c>
      <c r="F31" s="153">
        <v>77</v>
      </c>
      <c r="G31" s="22">
        <v>530</v>
      </c>
      <c r="H31" s="22">
        <v>94</v>
      </c>
      <c r="I31" s="153" t="s">
        <v>38</v>
      </c>
      <c r="J31" s="33">
        <v>912</v>
      </c>
      <c r="K31" s="22">
        <v>182</v>
      </c>
      <c r="L31" s="153" t="s">
        <v>55</v>
      </c>
      <c r="M31" s="18">
        <v>7.3</v>
      </c>
      <c r="N31" s="18">
        <v>7.7</v>
      </c>
      <c r="O31" s="20">
        <v>1.788</v>
      </c>
      <c r="P31" s="20">
        <v>1.79</v>
      </c>
      <c r="Q31" s="20"/>
      <c r="R31" s="20"/>
      <c r="S31" s="20"/>
      <c r="T31" s="20"/>
      <c r="U31" s="20"/>
      <c r="V31" s="20"/>
      <c r="W31" s="5"/>
      <c r="X31" s="21"/>
      <c r="AA31" s="25"/>
      <c r="AB31" s="5">
        <f t="shared" si="3"/>
        <v>0</v>
      </c>
    </row>
    <row r="32" spans="1:28">
      <c r="A32" s="41" t="s">
        <v>45</v>
      </c>
      <c r="B32" s="36">
        <v>179</v>
      </c>
      <c r="C32" s="38">
        <v>6</v>
      </c>
      <c r="D32" s="22">
        <v>363</v>
      </c>
      <c r="E32" s="22">
        <v>27</v>
      </c>
      <c r="F32" s="153">
        <v>93</v>
      </c>
      <c r="G32" s="22">
        <v>413</v>
      </c>
      <c r="H32" s="22">
        <v>30</v>
      </c>
      <c r="I32" s="153" t="s">
        <v>54</v>
      </c>
      <c r="J32" s="33">
        <v>1000</v>
      </c>
      <c r="K32" s="22">
        <v>81</v>
      </c>
      <c r="L32" s="153" t="s">
        <v>40</v>
      </c>
      <c r="M32" s="18">
        <v>7.6</v>
      </c>
      <c r="N32" s="18">
        <v>7.5</v>
      </c>
      <c r="O32" s="20">
        <v>1.7010000000000001</v>
      </c>
      <c r="P32" s="20">
        <v>1.163</v>
      </c>
      <c r="Q32" s="20"/>
      <c r="R32" s="20"/>
      <c r="S32" s="20"/>
      <c r="T32" s="20"/>
      <c r="U32" s="20"/>
      <c r="V32" s="20"/>
      <c r="W32" s="5"/>
      <c r="X32" s="23"/>
      <c r="AA32" s="25"/>
      <c r="AB32" s="5">
        <f t="shared" si="3"/>
        <v>0</v>
      </c>
    </row>
    <row r="33" spans="1:31">
      <c r="A33" s="41" t="s">
        <v>47</v>
      </c>
      <c r="B33" s="36">
        <v>87</v>
      </c>
      <c r="C33" s="38">
        <v>3</v>
      </c>
      <c r="D33" s="22">
        <v>270</v>
      </c>
      <c r="E33" s="22">
        <v>11</v>
      </c>
      <c r="F33" s="153">
        <v>96</v>
      </c>
      <c r="G33" s="22">
        <v>267</v>
      </c>
      <c r="H33" s="22">
        <v>6</v>
      </c>
      <c r="I33" s="153" t="s">
        <v>56</v>
      </c>
      <c r="J33" s="33">
        <v>546</v>
      </c>
      <c r="K33" s="22">
        <v>35</v>
      </c>
      <c r="L33" s="153" t="s">
        <v>46</v>
      </c>
      <c r="M33" s="18">
        <v>7.4</v>
      </c>
      <c r="N33" s="18">
        <v>7.3</v>
      </c>
      <c r="O33" s="20">
        <v>1.5369999999999999</v>
      </c>
      <c r="P33" s="20">
        <v>0.92900000000000005</v>
      </c>
      <c r="Q33" s="20"/>
      <c r="R33" s="20"/>
      <c r="S33" s="20"/>
      <c r="T33" s="20"/>
      <c r="U33" s="20"/>
      <c r="V33" s="20"/>
      <c r="W33" s="5"/>
      <c r="X33" s="23"/>
      <c r="AA33" s="25">
        <v>1205</v>
      </c>
      <c r="AB33" s="5">
        <f t="shared" si="3"/>
        <v>13.850574712643677</v>
      </c>
    </row>
    <row r="34" spans="1:31">
      <c r="A34" s="41" t="s">
        <v>49</v>
      </c>
      <c r="B34" s="36">
        <v>47</v>
      </c>
      <c r="C34" s="38">
        <v>1.6</v>
      </c>
      <c r="D34" s="22">
        <v>105</v>
      </c>
      <c r="E34" s="22">
        <v>17</v>
      </c>
      <c r="F34" s="153">
        <v>84</v>
      </c>
      <c r="G34" s="22">
        <v>113</v>
      </c>
      <c r="H34" s="22">
        <v>10</v>
      </c>
      <c r="I34" s="153" t="s">
        <v>40</v>
      </c>
      <c r="J34" s="33">
        <v>250</v>
      </c>
      <c r="K34" s="22">
        <v>55</v>
      </c>
      <c r="L34" s="153" t="s">
        <v>57</v>
      </c>
      <c r="M34" s="18">
        <v>7.6</v>
      </c>
      <c r="N34" s="18">
        <v>7.2</v>
      </c>
      <c r="O34" s="20">
        <v>2.0369999999999999</v>
      </c>
      <c r="P34" s="20">
        <v>1.8029999999999999</v>
      </c>
      <c r="Q34" s="20"/>
      <c r="R34" s="20"/>
      <c r="S34" s="20"/>
      <c r="T34" s="20"/>
      <c r="U34" s="20"/>
      <c r="V34" s="20"/>
      <c r="W34" s="5"/>
      <c r="X34" s="23"/>
      <c r="AA34" s="25">
        <v>3660</v>
      </c>
      <c r="AB34" s="5">
        <f t="shared" si="3"/>
        <v>77.872340425531917</v>
      </c>
    </row>
    <row r="35" spans="1:31" ht="13.5" thickBot="1">
      <c r="A35" s="41" t="s">
        <v>50</v>
      </c>
      <c r="B35" s="37">
        <v>69</v>
      </c>
      <c r="C35" s="39">
        <v>2.2000000000000002</v>
      </c>
      <c r="D35" s="30">
        <v>150</v>
      </c>
      <c r="E35" s="30">
        <v>40</v>
      </c>
      <c r="F35" s="154">
        <v>73</v>
      </c>
      <c r="G35" s="34">
        <v>165</v>
      </c>
      <c r="H35" s="30">
        <v>29</v>
      </c>
      <c r="I35" s="154" t="s">
        <v>37</v>
      </c>
      <c r="J35" s="34">
        <v>389</v>
      </c>
      <c r="K35" s="30">
        <v>128</v>
      </c>
      <c r="L35" s="154" t="s">
        <v>58</v>
      </c>
      <c r="M35" s="18">
        <v>7.7</v>
      </c>
      <c r="N35" s="18">
        <v>7.5</v>
      </c>
      <c r="O35" s="20">
        <v>2.056</v>
      </c>
      <c r="P35" s="20">
        <v>1.6559999999999999</v>
      </c>
      <c r="Q35" s="72"/>
      <c r="R35" s="72"/>
      <c r="S35" s="72"/>
      <c r="T35" s="72"/>
      <c r="U35" s="72"/>
      <c r="V35" s="72"/>
      <c r="W35" s="48"/>
      <c r="X35" s="31"/>
      <c r="AA35" s="26">
        <v>4337</v>
      </c>
      <c r="AB35" s="48">
        <f t="shared" si="3"/>
        <v>62.855072463768117</v>
      </c>
    </row>
    <row r="36" spans="1:31" ht="13.5" thickTop="1">
      <c r="A36" s="43" t="s">
        <v>59</v>
      </c>
      <c r="B36" s="44">
        <f>SUM(B24:B35)</f>
        <v>2081</v>
      </c>
      <c r="C36" s="62"/>
      <c r="D36" s="62"/>
      <c r="E36" s="62"/>
      <c r="F36" s="155"/>
      <c r="G36" s="62"/>
      <c r="H36" s="62"/>
      <c r="I36" s="155"/>
      <c r="J36" s="62"/>
      <c r="K36" s="62"/>
      <c r="L36" s="155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4">
        <f>SUM(W24:W35)</f>
        <v>0</v>
      </c>
      <c r="X36" s="45">
        <f>SUM(X24:X35)</f>
        <v>0</v>
      </c>
      <c r="AA36" s="44">
        <f>SUM(AA24:AA35)</f>
        <v>9202</v>
      </c>
      <c r="AB36" s="63"/>
    </row>
    <row r="37" spans="1:31" ht="13.5" thickBot="1">
      <c r="A37" s="42" t="s">
        <v>60</v>
      </c>
      <c r="B37" s="6">
        <f>SUM(AVERAGE(B24:B35))</f>
        <v>173.41666666666666</v>
      </c>
      <c r="C37" s="6">
        <f t="shared" ref="C37:J37" si="4">SUM(AVERAGE(C24:C35))</f>
        <v>5.7333333333333334</v>
      </c>
      <c r="D37" s="6">
        <f t="shared" si="4"/>
        <v>394.41666666666669</v>
      </c>
      <c r="E37" s="6">
        <f>SUM(AVERAGE(E24:E35))</f>
        <v>36.416666666666664</v>
      </c>
      <c r="F37" s="156">
        <f>SUM(AVERAGE(F24:F35))</f>
        <v>89.25</v>
      </c>
      <c r="G37" s="6">
        <f>SUM(AVERAGE(G24:G35))</f>
        <v>383.08333333333331</v>
      </c>
      <c r="H37" s="6">
        <f>SUM(AVERAGE(H24:H35))</f>
        <v>27.25</v>
      </c>
      <c r="I37" s="156">
        <f>SUM(AVERAGE(I24:I35))</f>
        <v>95.4</v>
      </c>
      <c r="J37" s="6">
        <f t="shared" si="4"/>
        <v>856.16666666666663</v>
      </c>
      <c r="K37" s="6">
        <f>SUM(AVERAGE(K24:K35))</f>
        <v>109.75</v>
      </c>
      <c r="L37" s="156">
        <f>SUM(AVERAGE(L24:L35))</f>
        <v>86.8</v>
      </c>
      <c r="M37" s="19">
        <f t="shared" ref="M37:X37" si="5">SUM(AVERAGE(M24:M35))</f>
        <v>7.4090909090909092</v>
      </c>
      <c r="N37" s="19">
        <f t="shared" si="5"/>
        <v>7.6363636363636367</v>
      </c>
      <c r="O37" s="19">
        <f t="shared" si="5"/>
        <v>1.8035454545454543</v>
      </c>
      <c r="P37" s="19">
        <f t="shared" si="5"/>
        <v>1.5566363636363634</v>
      </c>
      <c r="Q37" s="19"/>
      <c r="R37" s="19"/>
      <c r="S37" s="19"/>
      <c r="T37" s="19"/>
      <c r="U37" s="19"/>
      <c r="V37" s="19"/>
      <c r="W37" s="6" t="e">
        <f t="shared" si="5"/>
        <v>#DIV/0!</v>
      </c>
      <c r="X37" s="6" t="e">
        <f t="shared" si="5"/>
        <v>#DIV/0!</v>
      </c>
      <c r="AA37" s="6">
        <f>SUM(AVERAGE(AA24:AA35))</f>
        <v>3067.3333333333335</v>
      </c>
      <c r="AB37" s="40">
        <f>SUM(AVERAGE(AB24:AB35))</f>
        <v>12.881498966828643</v>
      </c>
    </row>
    <row r="38" spans="1:31" ht="13.5" thickTop="1"/>
    <row r="39" spans="1:31" ht="13.5" thickBot="1"/>
    <row r="40" spans="1:31" ht="13.5" thickTop="1">
      <c r="A40" s="11" t="s">
        <v>5</v>
      </c>
      <c r="B40" s="12" t="s">
        <v>6</v>
      </c>
      <c r="C40" s="12" t="s">
        <v>6</v>
      </c>
      <c r="D40" s="12" t="s">
        <v>7</v>
      </c>
      <c r="E40" s="12" t="s">
        <v>8</v>
      </c>
      <c r="F40" s="150" t="s">
        <v>2</v>
      </c>
      <c r="G40" s="12" t="s">
        <v>9</v>
      </c>
      <c r="H40" s="12" t="s">
        <v>10</v>
      </c>
      <c r="I40" s="150" t="s">
        <v>3</v>
      </c>
      <c r="J40" s="12" t="s">
        <v>11</v>
      </c>
      <c r="K40" s="12" t="s">
        <v>12</v>
      </c>
      <c r="L40" s="150" t="s">
        <v>13</v>
      </c>
      <c r="M40" s="12" t="s">
        <v>14</v>
      </c>
      <c r="N40" s="12" t="s">
        <v>15</v>
      </c>
      <c r="O40" s="12" t="s">
        <v>16</v>
      </c>
      <c r="P40" s="12" t="s">
        <v>17</v>
      </c>
      <c r="Q40" s="12"/>
      <c r="R40" s="12"/>
      <c r="S40" s="12"/>
      <c r="T40" s="12"/>
      <c r="U40" s="12"/>
      <c r="V40" s="12"/>
      <c r="W40" s="12" t="s">
        <v>18</v>
      </c>
      <c r="X40" s="13" t="s">
        <v>19</v>
      </c>
      <c r="Y40" s="159" t="s">
        <v>61</v>
      </c>
      <c r="Z40" s="160"/>
      <c r="AA40" s="13" t="s">
        <v>20</v>
      </c>
      <c r="AB40" s="13" t="s">
        <v>21</v>
      </c>
      <c r="AC40" s="13" t="s">
        <v>62</v>
      </c>
      <c r="AD40" s="13" t="s">
        <v>63</v>
      </c>
    </row>
    <row r="41" spans="1:31" ht="14.25" thickBot="1">
      <c r="A41" s="14" t="s">
        <v>64</v>
      </c>
      <c r="B41" s="15" t="s">
        <v>23</v>
      </c>
      <c r="C41" s="15" t="s">
        <v>24</v>
      </c>
      <c r="D41" s="15" t="s">
        <v>25</v>
      </c>
      <c r="E41" s="15" t="s">
        <v>25</v>
      </c>
      <c r="F41" s="151" t="s">
        <v>26</v>
      </c>
      <c r="G41" s="15" t="s">
        <v>25</v>
      </c>
      <c r="H41" s="15" t="s">
        <v>25</v>
      </c>
      <c r="I41" s="151" t="s">
        <v>26</v>
      </c>
      <c r="J41" s="15" t="s">
        <v>25</v>
      </c>
      <c r="K41" s="15" t="s">
        <v>25</v>
      </c>
      <c r="L41" s="151" t="s">
        <v>26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 t="s">
        <v>27</v>
      </c>
      <c r="X41" s="17" t="s">
        <v>28</v>
      </c>
      <c r="Y41" s="15" t="s">
        <v>65</v>
      </c>
      <c r="Z41" s="15" t="s">
        <v>66</v>
      </c>
      <c r="AA41" s="17" t="s">
        <v>29</v>
      </c>
      <c r="AB41" s="16" t="s">
        <v>30</v>
      </c>
      <c r="AC41" s="17" t="s">
        <v>29</v>
      </c>
      <c r="AD41" s="17" t="s">
        <v>29</v>
      </c>
    </row>
    <row r="42" spans="1:31" ht="13.5" thickTop="1">
      <c r="A42" s="41" t="s">
        <v>31</v>
      </c>
      <c r="B42" s="35">
        <v>96</v>
      </c>
      <c r="C42" s="35">
        <v>3.1</v>
      </c>
      <c r="D42" s="27">
        <v>173</v>
      </c>
      <c r="E42" s="27">
        <v>35</v>
      </c>
      <c r="F42" s="152">
        <v>80</v>
      </c>
      <c r="G42" s="32">
        <v>216</v>
      </c>
      <c r="H42" s="27">
        <v>36</v>
      </c>
      <c r="I42" s="152">
        <v>83</v>
      </c>
      <c r="J42" s="32">
        <v>374</v>
      </c>
      <c r="K42" s="27">
        <v>120</v>
      </c>
      <c r="L42" s="152">
        <v>68</v>
      </c>
      <c r="M42" s="18">
        <v>7.5</v>
      </c>
      <c r="N42" s="18">
        <v>7.7</v>
      </c>
      <c r="O42" s="20">
        <v>1.3640000000000001</v>
      </c>
      <c r="P42" s="20">
        <v>1.395</v>
      </c>
      <c r="Q42" s="71"/>
      <c r="R42" s="71"/>
      <c r="S42" s="71"/>
      <c r="T42" s="71"/>
      <c r="U42" s="71"/>
      <c r="V42" s="71"/>
      <c r="W42" s="28"/>
      <c r="X42" s="29"/>
      <c r="Y42" s="51">
        <v>25</v>
      </c>
      <c r="Z42" s="54">
        <v>200</v>
      </c>
      <c r="AA42" s="24">
        <v>3971</v>
      </c>
      <c r="AB42" s="5">
        <f t="shared" ref="AB42:AB53" si="6">AA42/B42</f>
        <v>41.364583333333336</v>
      </c>
      <c r="AC42" s="24">
        <v>169</v>
      </c>
      <c r="AD42" s="24">
        <v>23</v>
      </c>
      <c r="AE42" t="s">
        <v>67</v>
      </c>
    </row>
    <row r="43" spans="1:31">
      <c r="A43" s="41" t="s">
        <v>32</v>
      </c>
      <c r="B43" s="36">
        <v>127</v>
      </c>
      <c r="C43" s="38">
        <v>4.5</v>
      </c>
      <c r="D43" s="22">
        <v>114</v>
      </c>
      <c r="E43" s="22">
        <v>29</v>
      </c>
      <c r="F43" s="153">
        <v>75</v>
      </c>
      <c r="G43" s="22">
        <v>145</v>
      </c>
      <c r="H43" s="22">
        <v>17</v>
      </c>
      <c r="I43" s="153">
        <v>88</v>
      </c>
      <c r="J43" s="33">
        <v>249</v>
      </c>
      <c r="K43" s="22">
        <v>71</v>
      </c>
      <c r="L43" s="153">
        <v>71</v>
      </c>
      <c r="M43" s="18">
        <v>7.4</v>
      </c>
      <c r="N43" s="18">
        <v>7.2</v>
      </c>
      <c r="O43" s="20">
        <v>1.637</v>
      </c>
      <c r="P43" s="20">
        <v>1.7669999999999999</v>
      </c>
      <c r="Q43" s="20"/>
      <c r="R43" s="20"/>
      <c r="S43" s="20"/>
      <c r="T43" s="20"/>
      <c r="U43" s="20"/>
      <c r="V43" s="20"/>
      <c r="W43" s="5"/>
      <c r="X43" s="21"/>
      <c r="Y43" s="51">
        <v>84</v>
      </c>
      <c r="Z43" s="55">
        <f>84*8</f>
        <v>672</v>
      </c>
      <c r="AA43" s="25">
        <v>3331</v>
      </c>
      <c r="AB43" s="5">
        <f t="shared" si="6"/>
        <v>26.228346456692915</v>
      </c>
      <c r="AC43" s="25">
        <v>207</v>
      </c>
      <c r="AD43" s="25">
        <v>20</v>
      </c>
      <c r="AE43" t="s">
        <v>67</v>
      </c>
    </row>
    <row r="44" spans="1:31">
      <c r="A44" s="41" t="s">
        <v>33</v>
      </c>
      <c r="B44" s="36">
        <v>165</v>
      </c>
      <c r="C44" s="38">
        <v>5.3</v>
      </c>
      <c r="D44" s="22">
        <v>164</v>
      </c>
      <c r="E44" s="22">
        <v>24</v>
      </c>
      <c r="F44" s="153">
        <v>85</v>
      </c>
      <c r="G44" s="22">
        <v>168</v>
      </c>
      <c r="H44" s="22">
        <v>9</v>
      </c>
      <c r="I44" s="153">
        <v>94</v>
      </c>
      <c r="J44" s="33">
        <v>499</v>
      </c>
      <c r="K44" s="22">
        <v>91</v>
      </c>
      <c r="L44" s="153">
        <v>82</v>
      </c>
      <c r="M44" s="18">
        <v>7.5</v>
      </c>
      <c r="N44" s="18">
        <v>7.2</v>
      </c>
      <c r="O44" s="20">
        <v>1.9039999999999999</v>
      </c>
      <c r="P44" s="20">
        <v>1.9550000000000001</v>
      </c>
      <c r="Q44" s="20"/>
      <c r="R44" s="20"/>
      <c r="S44" s="20"/>
      <c r="T44" s="20"/>
      <c r="U44" s="20"/>
      <c r="V44" s="20"/>
      <c r="W44" s="5"/>
      <c r="X44" s="21"/>
      <c r="Y44" s="51">
        <v>47</v>
      </c>
      <c r="Z44" s="52">
        <v>376</v>
      </c>
      <c r="AA44" s="25">
        <v>3589</v>
      </c>
      <c r="AB44" s="5">
        <f t="shared" si="6"/>
        <v>21.75151515151515</v>
      </c>
      <c r="AC44" s="25">
        <v>95</v>
      </c>
      <c r="AD44" s="25">
        <v>21</v>
      </c>
      <c r="AE44" t="s">
        <v>67</v>
      </c>
    </row>
    <row r="45" spans="1:31">
      <c r="A45" s="41" t="s">
        <v>34</v>
      </c>
      <c r="B45" s="36">
        <v>128</v>
      </c>
      <c r="C45" s="38">
        <v>4.3</v>
      </c>
      <c r="D45" s="22">
        <v>358</v>
      </c>
      <c r="E45" s="22">
        <v>10</v>
      </c>
      <c r="F45" s="153">
        <v>97</v>
      </c>
      <c r="G45" s="22">
        <v>470</v>
      </c>
      <c r="H45" s="22">
        <v>15</v>
      </c>
      <c r="I45" s="153">
        <v>97</v>
      </c>
      <c r="J45" s="33">
        <v>899</v>
      </c>
      <c r="K45" s="22">
        <v>63</v>
      </c>
      <c r="L45" s="153">
        <v>93</v>
      </c>
      <c r="M45" s="18">
        <v>7.3</v>
      </c>
      <c r="N45" s="18">
        <v>7.3</v>
      </c>
      <c r="O45" s="20">
        <v>1.81</v>
      </c>
      <c r="P45" s="20">
        <v>1.427</v>
      </c>
      <c r="Q45" s="20"/>
      <c r="R45" s="20"/>
      <c r="S45" s="20"/>
      <c r="T45" s="20"/>
      <c r="U45" s="20"/>
      <c r="V45" s="20"/>
      <c r="W45" s="5"/>
      <c r="X45" s="21"/>
      <c r="Y45" s="51">
        <v>50</v>
      </c>
      <c r="Z45" s="52">
        <v>400</v>
      </c>
      <c r="AA45" s="25">
        <v>3786</v>
      </c>
      <c r="AB45" s="5">
        <f t="shared" si="6"/>
        <v>29.578125</v>
      </c>
      <c r="AC45" s="25">
        <v>332</v>
      </c>
      <c r="AD45" s="25">
        <v>102</v>
      </c>
      <c r="AE45" t="s">
        <v>67</v>
      </c>
    </row>
    <row r="46" spans="1:31">
      <c r="A46" s="41" t="s">
        <v>35</v>
      </c>
      <c r="B46" s="36">
        <v>397</v>
      </c>
      <c r="C46" s="38">
        <v>12.9</v>
      </c>
      <c r="D46" s="22">
        <v>183</v>
      </c>
      <c r="E46" s="22">
        <v>14</v>
      </c>
      <c r="F46" s="153">
        <v>92</v>
      </c>
      <c r="G46" s="22">
        <v>355</v>
      </c>
      <c r="H46" s="22">
        <v>6</v>
      </c>
      <c r="I46" s="153">
        <v>98</v>
      </c>
      <c r="J46" s="33">
        <v>546</v>
      </c>
      <c r="K46" s="22">
        <v>34</v>
      </c>
      <c r="L46" s="153">
        <v>94</v>
      </c>
      <c r="M46" s="18">
        <v>7.6</v>
      </c>
      <c r="N46" s="18">
        <v>7.5</v>
      </c>
      <c r="O46" s="20">
        <v>1.8839999999999999</v>
      </c>
      <c r="P46" s="20">
        <v>1.8919999999999999</v>
      </c>
      <c r="Q46" s="20"/>
      <c r="R46" s="20"/>
      <c r="S46" s="20"/>
      <c r="T46" s="20"/>
      <c r="U46" s="20"/>
      <c r="V46" s="20"/>
      <c r="W46" s="5"/>
      <c r="X46" s="21"/>
      <c r="Y46" s="51">
        <v>58</v>
      </c>
      <c r="Z46" s="52">
        <v>464</v>
      </c>
      <c r="AA46" s="25">
        <v>3474</v>
      </c>
      <c r="AB46" s="5">
        <f t="shared" si="6"/>
        <v>8.7506297229219143</v>
      </c>
      <c r="AC46" s="25">
        <v>138</v>
      </c>
      <c r="AD46" s="25">
        <v>26</v>
      </c>
      <c r="AE46" t="s">
        <v>68</v>
      </c>
    </row>
    <row r="47" spans="1:31">
      <c r="A47" s="41" t="s">
        <v>36</v>
      </c>
      <c r="B47" s="36">
        <v>1444</v>
      </c>
      <c r="C47" s="38">
        <v>48.1</v>
      </c>
      <c r="D47" s="22">
        <v>95</v>
      </c>
      <c r="E47" s="22">
        <v>10</v>
      </c>
      <c r="F47" s="153">
        <v>90</v>
      </c>
      <c r="G47" s="22">
        <v>228</v>
      </c>
      <c r="H47" s="22">
        <v>6</v>
      </c>
      <c r="I47" s="153" t="s">
        <v>56</v>
      </c>
      <c r="J47" s="33">
        <v>367</v>
      </c>
      <c r="K47" s="22">
        <v>29</v>
      </c>
      <c r="L47" s="153" t="s">
        <v>40</v>
      </c>
      <c r="M47" s="18">
        <v>7.8</v>
      </c>
      <c r="N47" s="18">
        <v>7.7</v>
      </c>
      <c r="O47" s="20">
        <v>1.9970000000000001</v>
      </c>
      <c r="P47" s="20">
        <v>1.7889999999999999</v>
      </c>
      <c r="Q47" s="20"/>
      <c r="R47" s="20"/>
      <c r="S47" s="20"/>
      <c r="T47" s="20"/>
      <c r="U47" s="20"/>
      <c r="V47" s="20"/>
      <c r="W47" s="5"/>
      <c r="X47" s="21"/>
      <c r="Y47" s="51">
        <v>65</v>
      </c>
      <c r="Z47" s="52">
        <v>520</v>
      </c>
      <c r="AA47" s="25">
        <v>4002</v>
      </c>
      <c r="AB47" s="5">
        <f t="shared" si="6"/>
        <v>2.7714681440443214</v>
      </c>
      <c r="AC47" s="25">
        <v>279</v>
      </c>
      <c r="AD47" s="25">
        <v>78</v>
      </c>
    </row>
    <row r="48" spans="1:31">
      <c r="A48" s="41" t="s">
        <v>39</v>
      </c>
      <c r="B48" s="36">
        <v>2459</v>
      </c>
      <c r="C48" s="38">
        <v>79.3</v>
      </c>
      <c r="D48" s="22">
        <v>278</v>
      </c>
      <c r="E48" s="22">
        <v>4</v>
      </c>
      <c r="F48" s="153">
        <v>99</v>
      </c>
      <c r="G48" s="22">
        <v>493</v>
      </c>
      <c r="H48" s="22">
        <v>6</v>
      </c>
      <c r="I48" s="153" t="s">
        <v>43</v>
      </c>
      <c r="J48" s="33">
        <v>724</v>
      </c>
      <c r="K48" s="22">
        <v>19</v>
      </c>
      <c r="L48" s="153" t="s">
        <v>69</v>
      </c>
      <c r="M48" s="18">
        <v>7.6</v>
      </c>
      <c r="N48" s="18">
        <v>7.5</v>
      </c>
      <c r="O48" s="20">
        <v>2.2149999999999999</v>
      </c>
      <c r="P48" s="20">
        <v>1.87</v>
      </c>
      <c r="Q48" s="20"/>
      <c r="R48" s="20"/>
      <c r="S48" s="20"/>
      <c r="T48" s="20"/>
      <c r="U48" s="20"/>
      <c r="V48" s="20"/>
      <c r="W48" s="5"/>
      <c r="X48" s="21"/>
      <c r="Y48" s="51">
        <v>78</v>
      </c>
      <c r="Z48" s="52">
        <v>624</v>
      </c>
      <c r="AA48" s="25">
        <v>4145</v>
      </c>
      <c r="AB48" s="5">
        <f t="shared" si="6"/>
        <v>1.6856445709638064</v>
      </c>
      <c r="AC48" s="25">
        <v>489</v>
      </c>
      <c r="AD48" s="25">
        <v>113</v>
      </c>
    </row>
    <row r="49" spans="1:30">
      <c r="A49" s="41" t="s">
        <v>42</v>
      </c>
      <c r="B49" s="36">
        <v>4279</v>
      </c>
      <c r="C49" s="38">
        <v>138</v>
      </c>
      <c r="D49" s="22">
        <v>273</v>
      </c>
      <c r="E49" s="22">
        <v>68</v>
      </c>
      <c r="F49" s="153">
        <v>75</v>
      </c>
      <c r="G49" s="22">
        <v>555</v>
      </c>
      <c r="H49" s="22">
        <v>72</v>
      </c>
      <c r="I49" s="153" t="s">
        <v>70</v>
      </c>
      <c r="J49" s="33">
        <v>845</v>
      </c>
      <c r="K49" s="22">
        <v>198</v>
      </c>
      <c r="L49" s="153" t="s">
        <v>71</v>
      </c>
      <c r="M49" s="18">
        <v>7.6</v>
      </c>
      <c r="N49" s="18">
        <v>7.8</v>
      </c>
      <c r="O49" s="20">
        <v>2.1320000000000001</v>
      </c>
      <c r="P49" s="20">
        <v>1.8919999999999999</v>
      </c>
      <c r="Q49" s="20"/>
      <c r="R49" s="20"/>
      <c r="S49" s="20"/>
      <c r="T49" s="20"/>
      <c r="U49" s="20"/>
      <c r="V49" s="20"/>
      <c r="W49" s="5"/>
      <c r="X49" s="21"/>
      <c r="Y49" s="51">
        <v>73</v>
      </c>
      <c r="Z49" s="52">
        <v>584</v>
      </c>
      <c r="AA49" s="25">
        <v>4961</v>
      </c>
      <c r="AB49" s="5">
        <f t="shared" si="6"/>
        <v>1.1593830334190232</v>
      </c>
      <c r="AC49" s="25">
        <v>1341</v>
      </c>
      <c r="AD49" s="25">
        <v>258</v>
      </c>
    </row>
    <row r="50" spans="1:30">
      <c r="A50" s="41" t="s">
        <v>45</v>
      </c>
      <c r="B50" s="36">
        <v>1602</v>
      </c>
      <c r="C50" s="38">
        <v>53.4</v>
      </c>
      <c r="D50" s="22">
        <v>393</v>
      </c>
      <c r="E50" s="22">
        <v>28</v>
      </c>
      <c r="F50" s="153">
        <v>93</v>
      </c>
      <c r="G50" s="22">
        <v>523</v>
      </c>
      <c r="H50" s="22">
        <v>34</v>
      </c>
      <c r="I50" s="153" t="s">
        <v>46</v>
      </c>
      <c r="J50" s="33">
        <v>1020</v>
      </c>
      <c r="K50" s="22">
        <v>82</v>
      </c>
      <c r="L50" s="153" t="s">
        <v>40</v>
      </c>
      <c r="M50" s="18">
        <v>7.4</v>
      </c>
      <c r="N50" s="18">
        <v>7.7</v>
      </c>
      <c r="O50" s="20">
        <v>1.871</v>
      </c>
      <c r="P50" s="20">
        <v>1.68</v>
      </c>
      <c r="Q50" s="20"/>
      <c r="R50" s="20"/>
      <c r="S50" s="20"/>
      <c r="T50" s="20"/>
      <c r="U50" s="20"/>
      <c r="V50" s="20"/>
      <c r="W50" s="5"/>
      <c r="X50" s="23"/>
      <c r="Y50" s="51">
        <v>46</v>
      </c>
      <c r="Z50" s="52">
        <v>368</v>
      </c>
      <c r="AA50" s="25">
        <v>4437</v>
      </c>
      <c r="AB50" s="5">
        <f t="shared" si="6"/>
        <v>2.7696629213483148</v>
      </c>
      <c r="AC50" s="25">
        <v>383</v>
      </c>
      <c r="AD50" s="25">
        <v>80</v>
      </c>
    </row>
    <row r="51" spans="1:30">
      <c r="A51" s="41" t="s">
        <v>47</v>
      </c>
      <c r="B51" s="36">
        <v>1144</v>
      </c>
      <c r="C51" s="38">
        <v>38.1</v>
      </c>
      <c r="D51" s="22">
        <v>110</v>
      </c>
      <c r="E51" s="22">
        <v>9</v>
      </c>
      <c r="F51" s="153">
        <v>92</v>
      </c>
      <c r="G51" s="22">
        <v>179</v>
      </c>
      <c r="H51" s="22">
        <v>10</v>
      </c>
      <c r="I51" s="153" t="s">
        <v>72</v>
      </c>
      <c r="J51" s="33">
        <v>373</v>
      </c>
      <c r="K51" s="22">
        <v>40</v>
      </c>
      <c r="L51" s="153" t="s">
        <v>73</v>
      </c>
      <c r="M51" s="18">
        <v>7.8</v>
      </c>
      <c r="N51" s="18">
        <v>7.7</v>
      </c>
      <c r="O51" s="20">
        <v>1.8580000000000001</v>
      </c>
      <c r="P51" s="20">
        <v>1.5229999999999999</v>
      </c>
      <c r="Q51" s="20"/>
      <c r="R51" s="20"/>
      <c r="S51" s="20"/>
      <c r="T51" s="20"/>
      <c r="U51" s="20"/>
      <c r="V51" s="20"/>
      <c r="W51" s="5"/>
      <c r="X51" s="23"/>
      <c r="Y51" s="51">
        <v>91</v>
      </c>
      <c r="Z51" s="52">
        <v>728</v>
      </c>
      <c r="AA51" s="25">
        <v>4466</v>
      </c>
      <c r="AB51" s="5">
        <f t="shared" si="6"/>
        <v>3.9038461538461537</v>
      </c>
      <c r="AC51" s="25">
        <v>249</v>
      </c>
      <c r="AD51" s="25">
        <v>34</v>
      </c>
    </row>
    <row r="52" spans="1:30">
      <c r="A52" s="41" t="s">
        <v>49</v>
      </c>
      <c r="B52" s="36">
        <v>656</v>
      </c>
      <c r="C52" s="38">
        <v>21.2</v>
      </c>
      <c r="D52" s="22">
        <v>304</v>
      </c>
      <c r="E52" s="22">
        <v>23</v>
      </c>
      <c r="F52" s="153">
        <v>93</v>
      </c>
      <c r="G52" s="22">
        <v>325</v>
      </c>
      <c r="H52" s="22">
        <v>13</v>
      </c>
      <c r="I52" s="153" t="s">
        <v>44</v>
      </c>
      <c r="J52" s="33">
        <v>913</v>
      </c>
      <c r="K52" s="22">
        <v>77</v>
      </c>
      <c r="L52" s="153" t="s">
        <v>40</v>
      </c>
      <c r="M52" s="18">
        <v>7.4</v>
      </c>
      <c r="N52" s="18">
        <v>7.7</v>
      </c>
      <c r="O52" s="20">
        <v>2.6</v>
      </c>
      <c r="P52" s="20">
        <v>2.42</v>
      </c>
      <c r="Q52" s="20"/>
      <c r="R52" s="20"/>
      <c r="S52" s="20"/>
      <c r="T52" s="20"/>
      <c r="U52" s="20"/>
      <c r="V52" s="20"/>
      <c r="W52" s="5"/>
      <c r="X52" s="23"/>
      <c r="Y52" s="51">
        <v>91</v>
      </c>
      <c r="Z52" s="53">
        <v>728</v>
      </c>
      <c r="AA52" s="25">
        <v>3603</v>
      </c>
      <c r="AB52" s="5">
        <f t="shared" si="6"/>
        <v>5.4923780487804876</v>
      </c>
      <c r="AC52" s="25">
        <v>204</v>
      </c>
      <c r="AD52" s="25">
        <v>10</v>
      </c>
    </row>
    <row r="53" spans="1:30" ht="13.5" thickBot="1">
      <c r="A53" s="41" t="s">
        <v>50</v>
      </c>
      <c r="B53" s="37">
        <v>1144</v>
      </c>
      <c r="C53" s="39">
        <v>36.9</v>
      </c>
      <c r="D53" s="30">
        <v>178</v>
      </c>
      <c r="E53" s="30">
        <v>12</v>
      </c>
      <c r="F53" s="154">
        <v>93</v>
      </c>
      <c r="G53" s="34">
        <v>183</v>
      </c>
      <c r="H53" s="30">
        <v>9</v>
      </c>
      <c r="I53" s="154" t="s">
        <v>72</v>
      </c>
      <c r="J53" s="34">
        <v>404</v>
      </c>
      <c r="K53" s="30">
        <v>43</v>
      </c>
      <c r="L53" s="154" t="s">
        <v>73</v>
      </c>
      <c r="M53" s="18"/>
      <c r="N53" s="18"/>
      <c r="O53" s="20">
        <v>1.49</v>
      </c>
      <c r="P53" s="20">
        <v>1.593</v>
      </c>
      <c r="Q53" s="72"/>
      <c r="R53" s="72"/>
      <c r="S53" s="72"/>
      <c r="T53" s="72"/>
      <c r="U53" s="72"/>
      <c r="V53" s="72"/>
      <c r="W53" s="48"/>
      <c r="X53" s="31"/>
      <c r="Y53" s="51">
        <f>7+118</f>
        <v>125</v>
      </c>
      <c r="Z53" s="53">
        <f>56+944</f>
        <v>1000</v>
      </c>
      <c r="AA53" s="26">
        <v>2390</v>
      </c>
      <c r="AB53" s="48">
        <f t="shared" si="6"/>
        <v>2.0891608391608392</v>
      </c>
      <c r="AC53" s="26">
        <v>119</v>
      </c>
      <c r="AD53" s="26">
        <v>36</v>
      </c>
    </row>
    <row r="54" spans="1:30" ht="13.5" thickTop="1">
      <c r="A54" s="43" t="s">
        <v>74</v>
      </c>
      <c r="B54" s="44">
        <f>SUM(B42:B53)</f>
        <v>13641</v>
      </c>
      <c r="C54" s="62"/>
      <c r="D54" s="62"/>
      <c r="E54" s="62"/>
      <c r="F54" s="155"/>
      <c r="G54" s="62"/>
      <c r="H54" s="62"/>
      <c r="I54" s="155"/>
      <c r="J54" s="62"/>
      <c r="K54" s="62"/>
      <c r="L54" s="155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4">
        <f>SUM(W42:W53)</f>
        <v>0</v>
      </c>
      <c r="X54" s="45">
        <f>SUM(X42:X53)</f>
        <v>0</v>
      </c>
      <c r="Y54" s="44">
        <f>SUM(Y42:Y53)</f>
        <v>833</v>
      </c>
      <c r="Z54" s="44">
        <f>SUM(Z42:Z53)</f>
        <v>6664</v>
      </c>
      <c r="AA54" s="44">
        <f>SUM(AA42:AA53)</f>
        <v>46155</v>
      </c>
      <c r="AB54" s="63"/>
      <c r="AC54" s="44">
        <f>SUM(AC42:AC53)</f>
        <v>4005</v>
      </c>
      <c r="AD54" s="44">
        <f>SUM(AD42:AD53)</f>
        <v>801</v>
      </c>
    </row>
    <row r="55" spans="1:30" ht="13.5" thickBot="1">
      <c r="A55" s="42" t="s">
        <v>75</v>
      </c>
      <c r="B55" s="6">
        <f>SUM(AVERAGE(B42:B53))</f>
        <v>1136.75</v>
      </c>
      <c r="C55" s="6">
        <f t="shared" ref="C55:J55" si="7">SUM(AVERAGE(C42:C53))</f>
        <v>37.091666666666661</v>
      </c>
      <c r="D55" s="6">
        <f t="shared" si="7"/>
        <v>218.58333333333334</v>
      </c>
      <c r="E55" s="6">
        <f>SUM(AVERAGE(E42:E53))</f>
        <v>22.166666666666668</v>
      </c>
      <c r="F55" s="156">
        <f>SUM(AVERAGE(F42:F53))</f>
        <v>88.666666666666671</v>
      </c>
      <c r="G55" s="6">
        <f>SUM(AVERAGE(G42:G53))</f>
        <v>320</v>
      </c>
      <c r="H55" s="6">
        <f>SUM(AVERAGE(H42:H53))</f>
        <v>19.416666666666668</v>
      </c>
      <c r="I55" s="156">
        <f>SUM(AVERAGE(I42:I53))</f>
        <v>92</v>
      </c>
      <c r="J55" s="6">
        <f t="shared" si="7"/>
        <v>601.08333333333337</v>
      </c>
      <c r="K55" s="6">
        <f>SUM(AVERAGE(K42:K53))</f>
        <v>72.25</v>
      </c>
      <c r="L55" s="156">
        <f>SUM(AVERAGE(L42:L53))</f>
        <v>81.599999999999994</v>
      </c>
      <c r="M55" s="19">
        <f t="shared" ref="M55:X55" si="8">SUM(AVERAGE(M42:M53))</f>
        <v>7.536363636363637</v>
      </c>
      <c r="N55" s="19">
        <f t="shared" si="8"/>
        <v>7.5454545454545467</v>
      </c>
      <c r="O55" s="19">
        <f t="shared" si="8"/>
        <v>1.8968333333333334</v>
      </c>
      <c r="P55" s="19">
        <f t="shared" si="8"/>
        <v>1.7669166666666667</v>
      </c>
      <c r="Q55" s="19"/>
      <c r="R55" s="19"/>
      <c r="S55" s="19"/>
      <c r="T55" s="19"/>
      <c r="U55" s="19"/>
      <c r="V55" s="19"/>
      <c r="W55" s="6" t="e">
        <f t="shared" si="8"/>
        <v>#DIV/0!</v>
      </c>
      <c r="X55" s="6" t="e">
        <f t="shared" si="8"/>
        <v>#DIV/0!</v>
      </c>
      <c r="Y55" s="6">
        <f>AVERAGE(Y42:Y53)</f>
        <v>69.416666666666671</v>
      </c>
      <c r="Z55" s="56">
        <f>AVERAGE(Z42:Z53)</f>
        <v>555.33333333333337</v>
      </c>
      <c r="AA55" s="6">
        <f>SUM(AVERAGE(AA42:AA53))</f>
        <v>3846.25</v>
      </c>
      <c r="AB55" s="40">
        <f>SUM(AVERAGE(AB42:AB53))</f>
        <v>12.295395281335523</v>
      </c>
      <c r="AC55" s="6">
        <f>SUM(AVERAGE(AC42:AC53))</f>
        <v>333.75</v>
      </c>
      <c r="AD55" s="6">
        <f>SUM(AVERAGE(AD42:AD53))</f>
        <v>66.75</v>
      </c>
    </row>
    <row r="56" spans="1:30" ht="13.5" thickTop="1"/>
    <row r="57" spans="1:30" ht="13.5" thickBot="1"/>
    <row r="58" spans="1:30" ht="13.5" thickTop="1">
      <c r="A58" s="11" t="s">
        <v>5</v>
      </c>
      <c r="B58" s="12" t="s">
        <v>6</v>
      </c>
      <c r="C58" s="12" t="s">
        <v>6</v>
      </c>
      <c r="D58" s="12" t="s">
        <v>7</v>
      </c>
      <c r="E58" s="12" t="s">
        <v>8</v>
      </c>
      <c r="F58" s="150" t="s">
        <v>2</v>
      </c>
      <c r="G58" s="12" t="s">
        <v>9</v>
      </c>
      <c r="H58" s="12" t="s">
        <v>10</v>
      </c>
      <c r="I58" s="150" t="s">
        <v>3</v>
      </c>
      <c r="J58" s="12" t="s">
        <v>11</v>
      </c>
      <c r="K58" s="12" t="s">
        <v>12</v>
      </c>
      <c r="L58" s="150" t="s">
        <v>13</v>
      </c>
      <c r="M58" s="12" t="s">
        <v>14</v>
      </c>
      <c r="N58" s="12" t="s">
        <v>15</v>
      </c>
      <c r="O58" s="12" t="s">
        <v>16</v>
      </c>
      <c r="P58" s="12" t="s">
        <v>17</v>
      </c>
      <c r="Q58" s="12"/>
      <c r="R58" s="12"/>
      <c r="S58" s="12"/>
      <c r="T58" s="12"/>
      <c r="U58" s="12"/>
      <c r="V58" s="12"/>
      <c r="W58" s="12" t="s">
        <v>18</v>
      </c>
      <c r="X58" s="13" t="s">
        <v>19</v>
      </c>
      <c r="Y58" s="159" t="s">
        <v>61</v>
      </c>
      <c r="Z58" s="160"/>
      <c r="AA58" s="13" t="s">
        <v>20</v>
      </c>
      <c r="AB58" s="13" t="s">
        <v>21</v>
      </c>
      <c r="AC58" s="13" t="s">
        <v>62</v>
      </c>
      <c r="AD58" s="13" t="s">
        <v>63</v>
      </c>
    </row>
    <row r="59" spans="1:30" ht="14.25" thickBot="1">
      <c r="A59" s="14" t="s">
        <v>76</v>
      </c>
      <c r="B59" s="15" t="s">
        <v>23</v>
      </c>
      <c r="C59" s="15" t="s">
        <v>24</v>
      </c>
      <c r="D59" s="15" t="s">
        <v>25</v>
      </c>
      <c r="E59" s="15" t="s">
        <v>25</v>
      </c>
      <c r="F59" s="151" t="s">
        <v>26</v>
      </c>
      <c r="G59" s="15" t="s">
        <v>25</v>
      </c>
      <c r="H59" s="15" t="s">
        <v>25</v>
      </c>
      <c r="I59" s="151" t="s">
        <v>26</v>
      </c>
      <c r="J59" s="15" t="s">
        <v>25</v>
      </c>
      <c r="K59" s="15" t="s">
        <v>25</v>
      </c>
      <c r="L59" s="151" t="s">
        <v>26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 t="s">
        <v>27</v>
      </c>
      <c r="X59" s="17" t="s">
        <v>28</v>
      </c>
      <c r="Y59" s="15" t="s">
        <v>65</v>
      </c>
      <c r="Z59" s="15" t="s">
        <v>66</v>
      </c>
      <c r="AA59" s="17" t="s">
        <v>29</v>
      </c>
      <c r="AB59" s="16" t="s">
        <v>30</v>
      </c>
      <c r="AC59" s="17" t="s">
        <v>29</v>
      </c>
      <c r="AD59" s="17" t="s">
        <v>29</v>
      </c>
    </row>
    <row r="60" spans="1:30" ht="13.5" thickTop="1">
      <c r="A60" s="41" t="s">
        <v>31</v>
      </c>
      <c r="B60" s="35">
        <v>1589</v>
      </c>
      <c r="C60" s="35">
        <v>51.3</v>
      </c>
      <c r="D60" s="27">
        <v>105</v>
      </c>
      <c r="E60" s="27">
        <v>9</v>
      </c>
      <c r="F60" s="152">
        <v>91</v>
      </c>
      <c r="G60" s="32">
        <v>93</v>
      </c>
      <c r="H60" s="27">
        <v>4</v>
      </c>
      <c r="I60" s="152">
        <v>96</v>
      </c>
      <c r="J60" s="32">
        <v>166</v>
      </c>
      <c r="K60" s="27">
        <v>35</v>
      </c>
      <c r="L60" s="152">
        <v>79</v>
      </c>
      <c r="M60" s="18"/>
      <c r="N60" s="18"/>
      <c r="O60" s="20">
        <v>1.52</v>
      </c>
      <c r="P60" s="20">
        <v>1.397</v>
      </c>
      <c r="Q60" s="71"/>
      <c r="R60" s="71"/>
      <c r="S60" s="71"/>
      <c r="T60" s="71"/>
      <c r="U60" s="71"/>
      <c r="V60" s="71"/>
      <c r="W60" s="28">
        <v>0</v>
      </c>
      <c r="X60" s="28"/>
      <c r="Y60" s="51">
        <v>14</v>
      </c>
      <c r="Z60" s="57">
        <v>112</v>
      </c>
      <c r="AA60" s="24">
        <v>2617</v>
      </c>
      <c r="AB60" s="5">
        <f t="shared" ref="AB60:AB71" si="9">AA60/B60</f>
        <v>1.6469477658904972</v>
      </c>
      <c r="AC60" s="24">
        <v>219</v>
      </c>
      <c r="AD60" s="24">
        <v>40</v>
      </c>
    </row>
    <row r="61" spans="1:30">
      <c r="A61" s="41" t="s">
        <v>32</v>
      </c>
      <c r="B61" s="36">
        <v>978</v>
      </c>
      <c r="C61" s="38">
        <v>34.9</v>
      </c>
      <c r="D61" s="22">
        <v>931</v>
      </c>
      <c r="E61" s="22">
        <v>12</v>
      </c>
      <c r="F61" s="153">
        <v>99</v>
      </c>
      <c r="G61" s="22">
        <v>338</v>
      </c>
      <c r="H61" s="22">
        <v>5</v>
      </c>
      <c r="I61" s="153">
        <v>99</v>
      </c>
      <c r="J61" s="33">
        <v>936</v>
      </c>
      <c r="K61" s="22">
        <v>61</v>
      </c>
      <c r="L61" s="153">
        <v>84</v>
      </c>
      <c r="M61" s="18"/>
      <c r="N61" s="18"/>
      <c r="O61" s="20">
        <v>1.452</v>
      </c>
      <c r="P61" s="20">
        <v>1.776</v>
      </c>
      <c r="Q61" s="20"/>
      <c r="R61" s="20"/>
      <c r="S61" s="20"/>
      <c r="T61" s="20"/>
      <c r="U61" s="20"/>
      <c r="V61" s="20"/>
      <c r="W61" s="5">
        <v>0</v>
      </c>
      <c r="X61" s="58"/>
      <c r="Y61" s="51"/>
      <c r="Z61" s="52"/>
      <c r="AA61" s="25">
        <v>2408</v>
      </c>
      <c r="AB61" s="5">
        <f t="shared" si="9"/>
        <v>2.462167689161554</v>
      </c>
      <c r="AC61" s="25">
        <v>87</v>
      </c>
      <c r="AD61" s="25">
        <v>15</v>
      </c>
    </row>
    <row r="62" spans="1:30">
      <c r="A62" s="41" t="s">
        <v>33</v>
      </c>
      <c r="B62" s="36">
        <v>1148</v>
      </c>
      <c r="C62" s="38">
        <v>37</v>
      </c>
      <c r="D62" s="22">
        <v>116</v>
      </c>
      <c r="E62" s="22">
        <v>8</v>
      </c>
      <c r="F62" s="153">
        <v>93</v>
      </c>
      <c r="G62" s="22">
        <v>73</v>
      </c>
      <c r="H62" s="22">
        <v>4</v>
      </c>
      <c r="I62" s="153">
        <v>95</v>
      </c>
      <c r="J62" s="33">
        <v>284</v>
      </c>
      <c r="K62" s="22">
        <v>33</v>
      </c>
      <c r="L62" s="153">
        <v>88</v>
      </c>
      <c r="M62" s="18">
        <v>7.6</v>
      </c>
      <c r="N62" s="18">
        <v>7.3</v>
      </c>
      <c r="O62" s="20">
        <v>1.048</v>
      </c>
      <c r="P62" s="20">
        <v>1.65</v>
      </c>
      <c r="Q62" s="20"/>
      <c r="R62" s="20"/>
      <c r="S62" s="20"/>
      <c r="T62" s="20"/>
      <c r="U62" s="20"/>
      <c r="V62" s="20"/>
      <c r="W62" s="5">
        <v>0</v>
      </c>
      <c r="X62" s="58"/>
      <c r="Y62" s="51"/>
      <c r="Z62" s="52"/>
      <c r="AA62" s="25">
        <v>2599</v>
      </c>
      <c r="AB62" s="5">
        <f t="shared" si="9"/>
        <v>2.263937282229965</v>
      </c>
      <c r="AC62" s="25">
        <v>135</v>
      </c>
      <c r="AD62" s="25">
        <v>20</v>
      </c>
    </row>
    <row r="63" spans="1:30">
      <c r="A63" s="41" t="s">
        <v>34</v>
      </c>
      <c r="B63" s="36">
        <v>1537</v>
      </c>
      <c r="C63" s="38">
        <v>51.2</v>
      </c>
      <c r="D63" s="22">
        <v>134</v>
      </c>
      <c r="E63" s="22">
        <v>39</v>
      </c>
      <c r="F63" s="153">
        <v>71</v>
      </c>
      <c r="G63" s="22">
        <v>260</v>
      </c>
      <c r="H63" s="22">
        <v>57</v>
      </c>
      <c r="I63" s="153">
        <v>78</v>
      </c>
      <c r="J63" s="33">
        <v>455</v>
      </c>
      <c r="K63" s="22">
        <v>139</v>
      </c>
      <c r="L63" s="153">
        <v>69</v>
      </c>
      <c r="M63" s="18">
        <v>7.4</v>
      </c>
      <c r="N63" s="18">
        <v>7.4</v>
      </c>
      <c r="O63" s="20">
        <v>2.0350000000000001</v>
      </c>
      <c r="P63" s="20">
        <v>1.738</v>
      </c>
      <c r="Q63" s="20"/>
      <c r="R63" s="20"/>
      <c r="S63" s="20"/>
      <c r="T63" s="20"/>
      <c r="U63" s="20"/>
      <c r="V63" s="20"/>
      <c r="W63" s="5">
        <v>55</v>
      </c>
      <c r="X63" s="58">
        <v>1.4</v>
      </c>
      <c r="Y63" s="51">
        <v>70</v>
      </c>
      <c r="Z63" s="52">
        <v>607</v>
      </c>
      <c r="AA63" s="25">
        <v>4089</v>
      </c>
      <c r="AB63" s="5">
        <f t="shared" si="9"/>
        <v>2.6603773584905661</v>
      </c>
      <c r="AC63" s="25">
        <v>201</v>
      </c>
      <c r="AD63" s="25">
        <v>51</v>
      </c>
    </row>
    <row r="64" spans="1:30">
      <c r="A64" s="41" t="s">
        <v>35</v>
      </c>
      <c r="B64" s="36">
        <v>1070</v>
      </c>
      <c r="C64" s="38">
        <v>34.4</v>
      </c>
      <c r="D64" s="22">
        <v>282</v>
      </c>
      <c r="E64" s="22">
        <v>13</v>
      </c>
      <c r="F64" s="153">
        <v>95</v>
      </c>
      <c r="G64" s="22">
        <v>210</v>
      </c>
      <c r="H64" s="22">
        <v>10</v>
      </c>
      <c r="I64" s="153">
        <v>95</v>
      </c>
      <c r="J64" s="33">
        <v>371</v>
      </c>
      <c r="K64" s="22">
        <v>61</v>
      </c>
      <c r="L64" s="153">
        <v>84</v>
      </c>
      <c r="M64" s="18">
        <v>7.4</v>
      </c>
      <c r="N64" s="18">
        <v>7.1</v>
      </c>
      <c r="O64" s="20">
        <v>1.7569999999999999</v>
      </c>
      <c r="P64" s="20">
        <v>1.3420000000000001</v>
      </c>
      <c r="Q64" s="20"/>
      <c r="R64" s="20"/>
      <c r="S64" s="20"/>
      <c r="T64" s="20"/>
      <c r="U64" s="20"/>
      <c r="V64" s="20"/>
      <c r="W64" s="5">
        <v>0</v>
      </c>
      <c r="X64" s="58"/>
      <c r="Y64" s="51">
        <v>55</v>
      </c>
      <c r="Z64" s="52">
        <v>440</v>
      </c>
      <c r="AA64" s="25">
        <v>4201</v>
      </c>
      <c r="AB64" s="5">
        <f t="shared" si="9"/>
        <v>3.9261682242990652</v>
      </c>
      <c r="AC64" s="25">
        <v>189</v>
      </c>
      <c r="AD64" s="25">
        <v>57</v>
      </c>
    </row>
    <row r="65" spans="1:30">
      <c r="A65" s="41" t="s">
        <v>36</v>
      </c>
      <c r="B65" s="36">
        <v>1271</v>
      </c>
      <c r="C65" s="38">
        <v>42.4</v>
      </c>
      <c r="D65" s="22">
        <v>198</v>
      </c>
      <c r="E65" s="22">
        <v>41</v>
      </c>
      <c r="F65" s="153">
        <v>80</v>
      </c>
      <c r="G65" s="22">
        <v>338</v>
      </c>
      <c r="H65" s="22">
        <v>34</v>
      </c>
      <c r="I65" s="153" t="s">
        <v>77</v>
      </c>
      <c r="J65" s="33">
        <v>605</v>
      </c>
      <c r="K65" s="22">
        <v>99</v>
      </c>
      <c r="L65" s="153" t="s">
        <v>78</v>
      </c>
      <c r="M65" s="18">
        <v>7.5</v>
      </c>
      <c r="N65" s="18">
        <v>7.3</v>
      </c>
      <c r="O65" s="20">
        <v>2.0230000000000001</v>
      </c>
      <c r="P65" s="20">
        <v>1.7569999999999999</v>
      </c>
      <c r="Q65" s="20"/>
      <c r="R65" s="20"/>
      <c r="S65" s="20"/>
      <c r="T65" s="20"/>
      <c r="U65" s="20"/>
      <c r="V65" s="20"/>
      <c r="W65" s="5">
        <v>0</v>
      </c>
      <c r="X65" s="58"/>
      <c r="Y65" s="51">
        <v>78</v>
      </c>
      <c r="Z65" s="52">
        <v>688</v>
      </c>
      <c r="AA65" s="25">
        <v>3905</v>
      </c>
      <c r="AB65" s="5">
        <f t="shared" si="9"/>
        <v>3.072383949645948</v>
      </c>
      <c r="AC65" s="25">
        <v>193</v>
      </c>
      <c r="AD65" s="25">
        <v>141</v>
      </c>
    </row>
    <row r="66" spans="1:30">
      <c r="A66" s="41" t="s">
        <v>39</v>
      </c>
      <c r="B66" s="36">
        <v>1771</v>
      </c>
      <c r="C66" s="38">
        <v>57.1</v>
      </c>
      <c r="D66" s="22">
        <v>349</v>
      </c>
      <c r="E66" s="22">
        <v>45</v>
      </c>
      <c r="F66" s="153">
        <v>87</v>
      </c>
      <c r="G66" s="22">
        <v>658</v>
      </c>
      <c r="H66" s="22">
        <v>46</v>
      </c>
      <c r="I66" s="153" t="s">
        <v>54</v>
      </c>
      <c r="J66" s="33">
        <v>889</v>
      </c>
      <c r="K66" s="22">
        <v>108</v>
      </c>
      <c r="L66" s="153" t="s">
        <v>41</v>
      </c>
      <c r="M66" s="18">
        <v>7.2</v>
      </c>
      <c r="N66" s="18">
        <v>7.8</v>
      </c>
      <c r="O66" s="20">
        <v>1.619</v>
      </c>
      <c r="P66" s="20">
        <v>1.774</v>
      </c>
      <c r="Q66" s="20"/>
      <c r="R66" s="20"/>
      <c r="S66" s="20"/>
      <c r="T66" s="20"/>
      <c r="U66" s="20"/>
      <c r="V66" s="20"/>
      <c r="W66" s="5">
        <v>0</v>
      </c>
      <c r="X66" s="58"/>
      <c r="Y66" s="51">
        <v>14</v>
      </c>
      <c r="Z66" s="52">
        <v>112</v>
      </c>
      <c r="AA66" s="25">
        <v>4736</v>
      </c>
      <c r="AB66" s="5">
        <f t="shared" si="9"/>
        <v>2.6741953698475438</v>
      </c>
      <c r="AC66" s="25">
        <v>436</v>
      </c>
      <c r="AD66" s="25">
        <v>104</v>
      </c>
    </row>
    <row r="67" spans="1:30">
      <c r="A67" s="41" t="s">
        <v>42</v>
      </c>
      <c r="B67" s="36">
        <v>3774</v>
      </c>
      <c r="C67" s="38">
        <v>121.7</v>
      </c>
      <c r="D67" s="22">
        <v>358</v>
      </c>
      <c r="E67" s="22">
        <v>76</v>
      </c>
      <c r="F67" s="153">
        <v>79</v>
      </c>
      <c r="G67" s="22">
        <v>650</v>
      </c>
      <c r="H67" s="22">
        <v>74</v>
      </c>
      <c r="I67" s="153" t="s">
        <v>73</v>
      </c>
      <c r="J67" s="33">
        <v>980</v>
      </c>
      <c r="K67" s="22">
        <v>207</v>
      </c>
      <c r="L67" s="153" t="s">
        <v>79</v>
      </c>
      <c r="M67" s="18">
        <v>7.1</v>
      </c>
      <c r="N67" s="18">
        <v>7.7</v>
      </c>
      <c r="O67" s="20">
        <v>1.5860000000000001</v>
      </c>
      <c r="P67" s="20">
        <v>1.655</v>
      </c>
      <c r="Q67" s="20"/>
      <c r="R67" s="20"/>
      <c r="S67" s="20"/>
      <c r="T67" s="20"/>
      <c r="U67" s="20"/>
      <c r="V67" s="20"/>
      <c r="W67" s="5">
        <v>32</v>
      </c>
      <c r="X67" s="58">
        <v>1.55</v>
      </c>
      <c r="Y67" s="51"/>
      <c r="Z67" s="52"/>
      <c r="AA67" s="25">
        <v>5135</v>
      </c>
      <c r="AB67" s="5">
        <f t="shared" si="9"/>
        <v>1.3606253312135665</v>
      </c>
      <c r="AC67" s="25">
        <v>947</v>
      </c>
      <c r="AD67" s="25">
        <v>247</v>
      </c>
    </row>
    <row r="68" spans="1:30">
      <c r="A68" s="41" t="s">
        <v>45</v>
      </c>
      <c r="B68" s="36">
        <v>847</v>
      </c>
      <c r="C68" s="38">
        <v>28.2</v>
      </c>
      <c r="D68" s="22">
        <v>165</v>
      </c>
      <c r="E68" s="22">
        <v>25</v>
      </c>
      <c r="F68" s="153">
        <v>85</v>
      </c>
      <c r="G68" s="22">
        <v>268</v>
      </c>
      <c r="H68" s="22">
        <v>12</v>
      </c>
      <c r="I68" s="153" t="s">
        <v>44</v>
      </c>
      <c r="J68" s="33">
        <v>405</v>
      </c>
      <c r="K68" s="22">
        <v>86</v>
      </c>
      <c r="L68" s="153" t="s">
        <v>79</v>
      </c>
      <c r="M68" s="18">
        <v>7.2</v>
      </c>
      <c r="N68" s="18">
        <v>7.5</v>
      </c>
      <c r="O68" s="20">
        <v>1.4870000000000001</v>
      </c>
      <c r="P68" s="20">
        <v>1.3340000000000001</v>
      </c>
      <c r="Q68" s="20"/>
      <c r="R68" s="20"/>
      <c r="S68" s="20"/>
      <c r="T68" s="20"/>
      <c r="U68" s="20"/>
      <c r="V68" s="20"/>
      <c r="W68" s="5">
        <v>16</v>
      </c>
      <c r="X68" s="58">
        <v>0.62</v>
      </c>
      <c r="Y68" s="51"/>
      <c r="Z68" s="52"/>
      <c r="AA68" s="25">
        <v>3706</v>
      </c>
      <c r="AB68" s="5">
        <f t="shared" si="9"/>
        <v>4.3754427390791024</v>
      </c>
      <c r="AC68" s="25">
        <v>226</v>
      </c>
      <c r="AD68" s="25">
        <v>66</v>
      </c>
    </row>
    <row r="69" spans="1:30">
      <c r="A69" s="41" t="s">
        <v>47</v>
      </c>
      <c r="B69" s="36">
        <v>761</v>
      </c>
      <c r="C69" s="38">
        <v>24.5</v>
      </c>
      <c r="D69" s="22">
        <v>88</v>
      </c>
      <c r="E69" s="22">
        <v>18</v>
      </c>
      <c r="F69" s="153">
        <v>80</v>
      </c>
      <c r="G69" s="22">
        <v>101</v>
      </c>
      <c r="H69" s="22">
        <v>10</v>
      </c>
      <c r="I69" s="153" t="s">
        <v>77</v>
      </c>
      <c r="J69" s="33">
        <v>199</v>
      </c>
      <c r="K69" s="22">
        <v>89</v>
      </c>
      <c r="L69" s="153" t="s">
        <v>80</v>
      </c>
      <c r="M69" s="18">
        <v>7.5</v>
      </c>
      <c r="N69" s="18">
        <v>7.5</v>
      </c>
      <c r="O69" s="20">
        <v>2.556</v>
      </c>
      <c r="P69" s="20">
        <v>1.218</v>
      </c>
      <c r="Q69" s="20"/>
      <c r="R69" s="20"/>
      <c r="S69" s="20"/>
      <c r="T69" s="20"/>
      <c r="U69" s="20"/>
      <c r="V69" s="20"/>
      <c r="W69" s="5">
        <v>0</v>
      </c>
      <c r="X69" s="58"/>
      <c r="Y69" s="51"/>
      <c r="Z69" s="52"/>
      <c r="AA69" s="25">
        <v>1035</v>
      </c>
      <c r="AB69" s="5">
        <f t="shared" si="9"/>
        <v>1.3600525624178712</v>
      </c>
      <c r="AC69" s="25">
        <v>210</v>
      </c>
      <c r="AD69" s="25">
        <v>103</v>
      </c>
    </row>
    <row r="70" spans="1:30">
      <c r="A70" s="41" t="s">
        <v>49</v>
      </c>
      <c r="B70" s="36">
        <v>594</v>
      </c>
      <c r="C70" s="38">
        <v>19.8</v>
      </c>
      <c r="D70" s="22">
        <v>53</v>
      </c>
      <c r="E70" s="22">
        <v>14</v>
      </c>
      <c r="F70" s="153">
        <v>74</v>
      </c>
      <c r="G70" s="22">
        <v>66</v>
      </c>
      <c r="H70" s="22">
        <v>5</v>
      </c>
      <c r="I70" s="153" t="s">
        <v>40</v>
      </c>
      <c r="J70" s="33">
        <v>131</v>
      </c>
      <c r="K70" s="22">
        <v>57</v>
      </c>
      <c r="L70" s="153" t="s">
        <v>81</v>
      </c>
      <c r="M70" s="18">
        <v>7.7</v>
      </c>
      <c r="N70" s="18">
        <v>7.7</v>
      </c>
      <c r="O70" s="20">
        <v>1.7390000000000001</v>
      </c>
      <c r="P70" s="20">
        <v>1.5569999999999999</v>
      </c>
      <c r="Q70" s="20"/>
      <c r="R70" s="20"/>
      <c r="S70" s="20"/>
      <c r="T70" s="20"/>
      <c r="U70" s="20"/>
      <c r="V70" s="20"/>
      <c r="W70" s="5">
        <v>0</v>
      </c>
      <c r="X70" s="58"/>
      <c r="Y70" s="51"/>
      <c r="Z70" s="52"/>
      <c r="AA70" s="25">
        <v>758</v>
      </c>
      <c r="AB70" s="5">
        <f t="shared" si="9"/>
        <v>1.2760942760942762</v>
      </c>
      <c r="AC70" s="25">
        <v>157</v>
      </c>
      <c r="AD70" s="25">
        <v>73</v>
      </c>
    </row>
    <row r="71" spans="1:30" ht="13.5" thickBot="1">
      <c r="A71" s="41" t="s">
        <v>50</v>
      </c>
      <c r="B71" s="37">
        <v>897</v>
      </c>
      <c r="C71" s="39">
        <v>28.9</v>
      </c>
      <c r="D71" s="30">
        <v>55</v>
      </c>
      <c r="E71" s="30">
        <v>12</v>
      </c>
      <c r="F71" s="154">
        <v>78</v>
      </c>
      <c r="G71" s="34">
        <v>81</v>
      </c>
      <c r="H71" s="30">
        <v>8</v>
      </c>
      <c r="I71" s="154" t="s">
        <v>48</v>
      </c>
      <c r="J71" s="34">
        <v>115</v>
      </c>
      <c r="K71" s="30">
        <v>66</v>
      </c>
      <c r="L71" s="154" t="s">
        <v>82</v>
      </c>
      <c r="M71" s="18">
        <v>7.7</v>
      </c>
      <c r="N71" s="18">
        <v>7.9</v>
      </c>
      <c r="O71" s="20">
        <v>1.3879999999999999</v>
      </c>
      <c r="P71" s="20">
        <v>1.871</v>
      </c>
      <c r="Q71" s="72"/>
      <c r="R71" s="72"/>
      <c r="S71" s="72"/>
      <c r="T71" s="72"/>
      <c r="U71" s="72"/>
      <c r="V71" s="72"/>
      <c r="W71" s="48">
        <v>0</v>
      </c>
      <c r="X71" s="59"/>
      <c r="Y71" s="51"/>
      <c r="Z71" s="53"/>
      <c r="AA71" s="26">
        <v>718</v>
      </c>
      <c r="AB71" s="48">
        <f t="shared" si="9"/>
        <v>0.80044593088071347</v>
      </c>
      <c r="AC71" s="26">
        <v>238</v>
      </c>
      <c r="AD71" s="26">
        <v>108</v>
      </c>
    </row>
    <row r="72" spans="1:30" ht="13.5" thickTop="1">
      <c r="A72" s="43" t="s">
        <v>83</v>
      </c>
      <c r="B72" s="44">
        <f>SUM(B60:B71)</f>
        <v>16237</v>
      </c>
      <c r="C72" s="62"/>
      <c r="D72" s="62"/>
      <c r="E72" s="62"/>
      <c r="F72" s="155"/>
      <c r="G72" s="62"/>
      <c r="H72" s="62"/>
      <c r="I72" s="155"/>
      <c r="J72" s="62"/>
      <c r="K72" s="62"/>
      <c r="L72" s="155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4">
        <f>SUM(W60:W71)</f>
        <v>103</v>
      </c>
      <c r="X72" s="60"/>
      <c r="Y72" s="44">
        <f>SUM(Y60:Y71)</f>
        <v>231</v>
      </c>
      <c r="Z72" s="44">
        <f>SUM(Z60:Z71)</f>
        <v>1959</v>
      </c>
      <c r="AA72" s="44">
        <f>SUM(AA60:AA71)</f>
        <v>35907</v>
      </c>
      <c r="AB72" s="63"/>
      <c r="AC72" s="44">
        <f>SUM(AC60:AC71)</f>
        <v>3238</v>
      </c>
      <c r="AD72" s="44">
        <f>SUM(AD60:AD71)</f>
        <v>1025</v>
      </c>
    </row>
    <row r="73" spans="1:30" ht="13.5" thickBot="1">
      <c r="A73" s="42" t="s">
        <v>84</v>
      </c>
      <c r="B73" s="6">
        <f>SUM(AVERAGE(B60:B71))</f>
        <v>1353.0833333333333</v>
      </c>
      <c r="C73" s="6">
        <f t="shared" ref="C73:J73" si="10">SUM(AVERAGE(C60:C71))</f>
        <v>44.283333333333331</v>
      </c>
      <c r="D73" s="6">
        <f t="shared" si="10"/>
        <v>236.16666666666666</v>
      </c>
      <c r="E73" s="6">
        <f>SUM(AVERAGE(E60:E71))</f>
        <v>26</v>
      </c>
      <c r="F73" s="156">
        <f>SUM(AVERAGE(F60:F71))</f>
        <v>84.333333333333329</v>
      </c>
      <c r="G73" s="6">
        <f>SUM(AVERAGE(G60:G71))</f>
        <v>261.33333333333331</v>
      </c>
      <c r="H73" s="6">
        <f>SUM(AVERAGE(H60:H71))</f>
        <v>22.416666666666668</v>
      </c>
      <c r="I73" s="156">
        <f>SUM(AVERAGE(I60:I71))</f>
        <v>92.6</v>
      </c>
      <c r="J73" s="6">
        <f t="shared" si="10"/>
        <v>461.33333333333331</v>
      </c>
      <c r="K73" s="6">
        <f>SUM(AVERAGE(K60:K71))</f>
        <v>86.75</v>
      </c>
      <c r="L73" s="156">
        <f>SUM(AVERAGE(L60:L71))</f>
        <v>80.8</v>
      </c>
      <c r="M73" s="19">
        <f t="shared" ref="M73:X73" si="11">SUM(AVERAGE(M60:M71))</f>
        <v>7.4300000000000015</v>
      </c>
      <c r="N73" s="19">
        <f t="shared" si="11"/>
        <v>7.5200000000000005</v>
      </c>
      <c r="O73" s="19">
        <f t="shared" si="11"/>
        <v>1.6841666666666668</v>
      </c>
      <c r="P73" s="19">
        <f t="shared" si="11"/>
        <v>1.5890833333333332</v>
      </c>
      <c r="Q73" s="19"/>
      <c r="R73" s="19"/>
      <c r="S73" s="19"/>
      <c r="T73" s="19"/>
      <c r="U73" s="19"/>
      <c r="V73" s="19"/>
      <c r="W73" s="6">
        <f t="shared" si="11"/>
        <v>8.5833333333333339</v>
      </c>
      <c r="X73" s="61">
        <f t="shared" si="11"/>
        <v>1.1900000000000002</v>
      </c>
      <c r="Y73" s="6">
        <f>AVERAGE(Y60:Y71)</f>
        <v>46.2</v>
      </c>
      <c r="Z73" s="56">
        <f>AVERAGE(Z60:Z71)</f>
        <v>391.8</v>
      </c>
      <c r="AA73" s="6">
        <f>SUM(AVERAGE(AA60:AA71))</f>
        <v>2992.25</v>
      </c>
      <c r="AB73" s="40">
        <f>SUM(AVERAGE(AB60:AB71))</f>
        <v>2.3232365399375556</v>
      </c>
      <c r="AC73" s="6">
        <f>SUM(AVERAGE(AC60:AC71))</f>
        <v>269.83333333333331</v>
      </c>
      <c r="AD73" s="6">
        <f>SUM(AVERAGE(AD60:AD71))</f>
        <v>85.416666666666671</v>
      </c>
    </row>
    <row r="74" spans="1:30" ht="13.5" thickTop="1"/>
    <row r="75" spans="1:30" ht="13.5" thickBot="1"/>
    <row r="76" spans="1:30" ht="13.5" thickTop="1">
      <c r="A76" s="11" t="s">
        <v>5</v>
      </c>
      <c r="B76" s="12" t="s">
        <v>6</v>
      </c>
      <c r="C76" s="12" t="s">
        <v>6</v>
      </c>
      <c r="D76" s="12" t="s">
        <v>7</v>
      </c>
      <c r="E76" s="12" t="s">
        <v>8</v>
      </c>
      <c r="F76" s="150" t="s">
        <v>2</v>
      </c>
      <c r="G76" s="12" t="s">
        <v>9</v>
      </c>
      <c r="H76" s="12" t="s">
        <v>10</v>
      </c>
      <c r="I76" s="150" t="s">
        <v>3</v>
      </c>
      <c r="J76" s="12" t="s">
        <v>11</v>
      </c>
      <c r="K76" s="12" t="s">
        <v>12</v>
      </c>
      <c r="L76" s="150" t="s">
        <v>13</v>
      </c>
      <c r="M76" s="12" t="s">
        <v>14</v>
      </c>
      <c r="N76" s="12" t="s">
        <v>15</v>
      </c>
      <c r="O76" s="12" t="s">
        <v>16</v>
      </c>
      <c r="P76" s="12" t="s">
        <v>17</v>
      </c>
      <c r="Q76" s="12"/>
      <c r="R76" s="12"/>
      <c r="S76" s="12"/>
      <c r="T76" s="12"/>
      <c r="U76" s="12"/>
      <c r="V76" s="12"/>
      <c r="W76" s="12" t="s">
        <v>18</v>
      </c>
      <c r="X76" s="13" t="s">
        <v>19</v>
      </c>
      <c r="Y76" s="159" t="s">
        <v>61</v>
      </c>
      <c r="Z76" s="160"/>
      <c r="AA76" s="13" t="s">
        <v>20</v>
      </c>
      <c r="AB76" s="13" t="s">
        <v>21</v>
      </c>
      <c r="AC76" s="13" t="s">
        <v>62</v>
      </c>
      <c r="AD76" s="13" t="s">
        <v>63</v>
      </c>
    </row>
    <row r="77" spans="1:30" ht="14.25" thickBot="1">
      <c r="A77" s="14" t="s">
        <v>85</v>
      </c>
      <c r="B77" s="15" t="s">
        <v>23</v>
      </c>
      <c r="C77" s="15" t="s">
        <v>24</v>
      </c>
      <c r="D77" s="15" t="s">
        <v>25</v>
      </c>
      <c r="E77" s="15" t="s">
        <v>25</v>
      </c>
      <c r="F77" s="151" t="s">
        <v>26</v>
      </c>
      <c r="G77" s="15" t="s">
        <v>25</v>
      </c>
      <c r="H77" s="15" t="s">
        <v>25</v>
      </c>
      <c r="I77" s="151" t="s">
        <v>26</v>
      </c>
      <c r="J77" s="15" t="s">
        <v>25</v>
      </c>
      <c r="K77" s="15" t="s">
        <v>25</v>
      </c>
      <c r="L77" s="151" t="s">
        <v>26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 t="s">
        <v>27</v>
      </c>
      <c r="X77" s="17" t="s">
        <v>28</v>
      </c>
      <c r="Y77" s="15" t="s">
        <v>65</v>
      </c>
      <c r="Z77" s="15" t="s">
        <v>66</v>
      </c>
      <c r="AA77" s="17" t="s">
        <v>29</v>
      </c>
      <c r="AB77" s="16" t="s">
        <v>30</v>
      </c>
      <c r="AC77" s="17" t="s">
        <v>29</v>
      </c>
      <c r="AD77" s="17" t="s">
        <v>29</v>
      </c>
    </row>
    <row r="78" spans="1:30" ht="13.5" thickTop="1">
      <c r="A78" s="41" t="s">
        <v>31</v>
      </c>
      <c r="B78" s="35">
        <v>684</v>
      </c>
      <c r="C78" s="35">
        <v>22.1</v>
      </c>
      <c r="D78" s="27">
        <v>34</v>
      </c>
      <c r="E78" s="27">
        <v>9</v>
      </c>
      <c r="F78" s="152">
        <v>73</v>
      </c>
      <c r="G78" s="32">
        <v>38</v>
      </c>
      <c r="H78" s="27">
        <v>5</v>
      </c>
      <c r="I78" s="152">
        <v>88</v>
      </c>
      <c r="J78" s="32">
        <v>94</v>
      </c>
      <c r="K78" s="27">
        <v>41</v>
      </c>
      <c r="L78" s="152">
        <v>56</v>
      </c>
      <c r="M78" s="18">
        <v>7.7</v>
      </c>
      <c r="N78" s="18">
        <v>7.6</v>
      </c>
      <c r="O78" s="20">
        <v>1.218</v>
      </c>
      <c r="P78" s="20">
        <v>1.2689999999999999</v>
      </c>
      <c r="Q78" s="71"/>
      <c r="R78" s="71"/>
      <c r="S78" s="71"/>
      <c r="T78" s="71"/>
      <c r="U78" s="71"/>
      <c r="V78" s="71"/>
      <c r="W78" s="28">
        <v>0</v>
      </c>
      <c r="X78" s="28"/>
      <c r="Y78" s="51"/>
      <c r="Z78" s="57"/>
      <c r="AA78" s="24">
        <v>635</v>
      </c>
      <c r="AB78" s="5">
        <f t="shared" ref="AB78:AB89" si="12">AA78/B78</f>
        <v>0.92836257309941517</v>
      </c>
      <c r="AC78" s="24">
        <v>187</v>
      </c>
      <c r="AD78" s="24">
        <v>123</v>
      </c>
    </row>
    <row r="79" spans="1:30">
      <c r="A79" s="41" t="s">
        <v>32</v>
      </c>
      <c r="B79" s="36">
        <v>119</v>
      </c>
      <c r="C79" s="38">
        <v>4.3</v>
      </c>
      <c r="D79" s="22">
        <v>61</v>
      </c>
      <c r="E79" s="22">
        <v>17</v>
      </c>
      <c r="F79" s="153">
        <v>72</v>
      </c>
      <c r="G79" s="22">
        <v>101</v>
      </c>
      <c r="H79" s="22">
        <v>5</v>
      </c>
      <c r="I79" s="153">
        <v>96</v>
      </c>
      <c r="J79" s="33">
        <v>172</v>
      </c>
      <c r="K79" s="22">
        <v>44</v>
      </c>
      <c r="L79" s="153">
        <v>74</v>
      </c>
      <c r="M79" s="18">
        <v>7.8</v>
      </c>
      <c r="N79" s="18">
        <v>7.5</v>
      </c>
      <c r="O79" s="20">
        <v>1.173</v>
      </c>
      <c r="P79" s="20">
        <v>0.755</v>
      </c>
      <c r="Q79" s="20"/>
      <c r="R79" s="20"/>
      <c r="S79" s="20"/>
      <c r="T79" s="20"/>
      <c r="U79" s="20"/>
      <c r="V79" s="20"/>
      <c r="W79" s="5">
        <v>0</v>
      </c>
      <c r="X79" s="58"/>
      <c r="Y79" s="51"/>
      <c r="Z79" s="52"/>
      <c r="AA79" s="25">
        <v>537</v>
      </c>
      <c r="AB79" s="5">
        <f t="shared" si="12"/>
        <v>4.5126050420168067</v>
      </c>
      <c r="AC79" s="25">
        <v>40</v>
      </c>
      <c r="AD79" s="25">
        <v>11</v>
      </c>
    </row>
    <row r="80" spans="1:30">
      <c r="A80" s="41" t="s">
        <v>33</v>
      </c>
      <c r="B80" s="36">
        <v>750</v>
      </c>
      <c r="C80" s="38">
        <v>24.2</v>
      </c>
      <c r="D80" s="22">
        <v>52</v>
      </c>
      <c r="E80" s="22">
        <v>12</v>
      </c>
      <c r="F80" s="153">
        <v>77</v>
      </c>
      <c r="G80" s="22">
        <v>41</v>
      </c>
      <c r="H80" s="22">
        <v>3</v>
      </c>
      <c r="I80" s="153">
        <v>92</v>
      </c>
      <c r="J80" s="33">
        <v>103</v>
      </c>
      <c r="K80" s="22">
        <v>56</v>
      </c>
      <c r="L80" s="153">
        <v>46</v>
      </c>
      <c r="M80" s="18">
        <v>7.6</v>
      </c>
      <c r="N80" s="18">
        <v>7.7</v>
      </c>
      <c r="O80" s="20">
        <v>1.357</v>
      </c>
      <c r="P80" s="20">
        <v>0.72599999999999998</v>
      </c>
      <c r="Q80" s="20"/>
      <c r="R80" s="20"/>
      <c r="S80" s="20"/>
      <c r="T80" s="20"/>
      <c r="U80" s="20"/>
      <c r="V80" s="20"/>
      <c r="W80" s="5">
        <v>0</v>
      </c>
      <c r="X80" s="58"/>
      <c r="Y80" s="51"/>
      <c r="Z80" s="52"/>
      <c r="AA80" s="25">
        <v>669</v>
      </c>
      <c r="AB80" s="5">
        <f t="shared" si="12"/>
        <v>0.89200000000000002</v>
      </c>
      <c r="AC80" s="25">
        <v>215</v>
      </c>
      <c r="AD80" s="25">
        <v>67</v>
      </c>
    </row>
    <row r="81" spans="1:30">
      <c r="A81" s="41" t="s">
        <v>34</v>
      </c>
      <c r="B81" s="36">
        <v>766</v>
      </c>
      <c r="C81" s="38">
        <v>25.5</v>
      </c>
      <c r="D81" s="22">
        <v>122</v>
      </c>
      <c r="E81" s="22">
        <v>7</v>
      </c>
      <c r="F81" s="153">
        <v>94</v>
      </c>
      <c r="G81" s="22">
        <v>264</v>
      </c>
      <c r="H81" s="22">
        <v>7</v>
      </c>
      <c r="I81" s="153">
        <v>97</v>
      </c>
      <c r="J81" s="33">
        <v>391</v>
      </c>
      <c r="K81" s="22">
        <v>67</v>
      </c>
      <c r="L81" s="153">
        <v>83</v>
      </c>
      <c r="M81" s="18">
        <v>7.7</v>
      </c>
      <c r="N81" s="18">
        <v>7.6</v>
      </c>
      <c r="O81" s="20">
        <v>2.121</v>
      </c>
      <c r="P81" s="20">
        <v>1.6910000000000001</v>
      </c>
      <c r="Q81" s="20"/>
      <c r="R81" s="20"/>
      <c r="S81" s="20"/>
      <c r="T81" s="20"/>
      <c r="U81" s="20"/>
      <c r="V81" s="20"/>
      <c r="W81" s="5">
        <v>0</v>
      </c>
      <c r="X81" s="58"/>
      <c r="Y81" s="51"/>
      <c r="Z81" s="52"/>
      <c r="AA81" s="25">
        <v>789</v>
      </c>
      <c r="AB81" s="5">
        <f t="shared" si="12"/>
        <v>1.0300261096605745</v>
      </c>
      <c r="AC81" s="25">
        <v>212</v>
      </c>
      <c r="AD81" s="25">
        <v>46</v>
      </c>
    </row>
    <row r="82" spans="1:30">
      <c r="A82" s="41" t="s">
        <v>35</v>
      </c>
      <c r="B82" s="36">
        <v>241</v>
      </c>
      <c r="C82" s="38">
        <v>8</v>
      </c>
      <c r="D82" s="22">
        <v>113</v>
      </c>
      <c r="E82" s="22">
        <v>16</v>
      </c>
      <c r="F82" s="153">
        <v>86</v>
      </c>
      <c r="G82" s="22">
        <v>210</v>
      </c>
      <c r="H82" s="22">
        <v>5</v>
      </c>
      <c r="I82" s="153">
        <v>98</v>
      </c>
      <c r="J82" s="33">
        <v>306</v>
      </c>
      <c r="K82" s="22">
        <v>39</v>
      </c>
      <c r="L82" s="153">
        <v>87</v>
      </c>
      <c r="M82" s="18">
        <v>7.4</v>
      </c>
      <c r="N82" s="18">
        <v>7.4</v>
      </c>
      <c r="O82" s="20">
        <v>1.5249999999999999</v>
      </c>
      <c r="P82" s="20">
        <v>1.3839999999999999</v>
      </c>
      <c r="Q82" s="20"/>
      <c r="R82" s="20"/>
      <c r="S82" s="20"/>
      <c r="T82" s="20"/>
      <c r="U82" s="20"/>
      <c r="V82" s="20"/>
      <c r="W82" s="5">
        <v>0</v>
      </c>
      <c r="X82" s="58"/>
      <c r="Y82" s="51"/>
      <c r="Z82" s="52"/>
      <c r="AA82" s="25">
        <v>740</v>
      </c>
      <c r="AB82" s="5">
        <f t="shared" si="12"/>
        <v>3.0705394190871371</v>
      </c>
      <c r="AC82" s="25">
        <v>86</v>
      </c>
      <c r="AD82" s="25">
        <v>17</v>
      </c>
    </row>
    <row r="83" spans="1:30">
      <c r="A83" s="41" t="s">
        <v>36</v>
      </c>
      <c r="B83" s="36">
        <v>1103</v>
      </c>
      <c r="C83" s="38">
        <v>37</v>
      </c>
      <c r="D83" s="22">
        <v>108</v>
      </c>
      <c r="E83" s="22">
        <v>12</v>
      </c>
      <c r="F83" s="153">
        <v>89</v>
      </c>
      <c r="G83" s="22">
        <v>215</v>
      </c>
      <c r="H83" s="22">
        <v>7</v>
      </c>
      <c r="I83" s="153" t="s">
        <v>69</v>
      </c>
      <c r="J83" s="33">
        <v>367</v>
      </c>
      <c r="K83" s="22">
        <v>34</v>
      </c>
      <c r="L83" s="153" t="s">
        <v>48</v>
      </c>
      <c r="M83" s="18">
        <v>7.4</v>
      </c>
      <c r="N83" s="18">
        <v>7.4</v>
      </c>
      <c r="O83" s="20">
        <v>1.8009999999999999</v>
      </c>
      <c r="P83" s="20">
        <v>1.387</v>
      </c>
      <c r="Q83" s="20"/>
      <c r="R83" s="20"/>
      <c r="S83" s="20"/>
      <c r="T83" s="20"/>
      <c r="U83" s="20"/>
      <c r="V83" s="20"/>
      <c r="W83" s="5">
        <v>0</v>
      </c>
      <c r="X83" s="58"/>
      <c r="Y83" s="51"/>
      <c r="Z83" s="52"/>
      <c r="AA83" s="25">
        <v>887</v>
      </c>
      <c r="AB83" s="5">
        <f t="shared" si="12"/>
        <v>0.80417044424297368</v>
      </c>
      <c r="AC83" s="25">
        <v>308</v>
      </c>
      <c r="AD83" s="25">
        <v>115</v>
      </c>
    </row>
    <row r="84" spans="1:30">
      <c r="A84" s="41" t="s">
        <v>39</v>
      </c>
      <c r="B84" s="36">
        <v>5022</v>
      </c>
      <c r="C84" s="38">
        <v>162</v>
      </c>
      <c r="D84" s="22">
        <v>133</v>
      </c>
      <c r="E84" s="22">
        <v>8</v>
      </c>
      <c r="F84" s="153">
        <v>94</v>
      </c>
      <c r="G84" s="22">
        <v>205</v>
      </c>
      <c r="H84" s="22">
        <v>8</v>
      </c>
      <c r="I84" s="153" t="s">
        <v>44</v>
      </c>
      <c r="J84" s="33">
        <v>332</v>
      </c>
      <c r="K84" s="22">
        <v>31</v>
      </c>
      <c r="L84" s="153" t="s">
        <v>48</v>
      </c>
      <c r="M84" s="18">
        <v>7.3</v>
      </c>
      <c r="N84" s="18">
        <v>7.6</v>
      </c>
      <c r="O84" s="20">
        <v>1.325</v>
      </c>
      <c r="P84" s="20">
        <v>1.165</v>
      </c>
      <c r="Q84" s="20"/>
      <c r="R84" s="20"/>
      <c r="S84" s="20"/>
      <c r="T84" s="20"/>
      <c r="U84" s="20"/>
      <c r="V84" s="20"/>
      <c r="W84" s="5">
        <v>21</v>
      </c>
      <c r="X84" s="58">
        <v>2.1</v>
      </c>
      <c r="Y84" s="51"/>
      <c r="Z84" s="52"/>
      <c r="AA84" s="25">
        <v>1648</v>
      </c>
      <c r="AB84" s="5">
        <f t="shared" si="12"/>
        <v>0.32815611310234966</v>
      </c>
      <c r="AC84" s="25">
        <v>1262</v>
      </c>
      <c r="AD84" s="25">
        <v>567</v>
      </c>
    </row>
    <row r="85" spans="1:30">
      <c r="A85" s="41" t="s">
        <v>42</v>
      </c>
      <c r="B85" s="36">
        <v>8431</v>
      </c>
      <c r="C85" s="38">
        <v>272</v>
      </c>
      <c r="D85" s="22">
        <v>201</v>
      </c>
      <c r="E85" s="22">
        <v>22</v>
      </c>
      <c r="F85" s="153">
        <v>89</v>
      </c>
      <c r="G85" s="22">
        <v>265</v>
      </c>
      <c r="H85" s="22">
        <v>26</v>
      </c>
      <c r="I85" s="153" t="s">
        <v>77</v>
      </c>
      <c r="J85" s="33">
        <v>415</v>
      </c>
      <c r="K85" s="22">
        <v>78</v>
      </c>
      <c r="L85" s="153" t="s">
        <v>86</v>
      </c>
      <c r="M85" s="18">
        <v>7.4</v>
      </c>
      <c r="N85" s="18">
        <v>7.6</v>
      </c>
      <c r="O85" s="20">
        <v>1.7030000000000001</v>
      </c>
      <c r="P85" s="20">
        <v>1.5629999999999999</v>
      </c>
      <c r="Q85" s="20"/>
      <c r="R85" s="20"/>
      <c r="S85" s="20"/>
      <c r="T85" s="20"/>
      <c r="U85" s="20"/>
      <c r="V85" s="20"/>
      <c r="W85" s="5">
        <v>88</v>
      </c>
      <c r="X85" s="58">
        <v>2</v>
      </c>
      <c r="Y85" s="51"/>
      <c r="Z85" s="52"/>
      <c r="AA85" s="25">
        <v>3370</v>
      </c>
      <c r="AB85" s="5">
        <f t="shared" si="12"/>
        <v>0.39971533625904399</v>
      </c>
      <c r="AC85" s="25">
        <v>2086</v>
      </c>
      <c r="AD85" s="25">
        <v>822</v>
      </c>
    </row>
    <row r="86" spans="1:30">
      <c r="A86" s="41" t="s">
        <v>45</v>
      </c>
      <c r="B86" s="36">
        <v>4549</v>
      </c>
      <c r="C86" s="38">
        <v>152</v>
      </c>
      <c r="D86" s="22">
        <v>70</v>
      </c>
      <c r="E86" s="22">
        <v>5</v>
      </c>
      <c r="F86" s="153">
        <v>92</v>
      </c>
      <c r="G86" s="22">
        <v>153</v>
      </c>
      <c r="H86" s="22">
        <v>5</v>
      </c>
      <c r="I86" s="153" t="s">
        <v>69</v>
      </c>
      <c r="J86" s="33">
        <v>248</v>
      </c>
      <c r="K86" s="22">
        <v>25</v>
      </c>
      <c r="L86" s="153" t="s">
        <v>77</v>
      </c>
      <c r="M86" s="18">
        <v>7.5</v>
      </c>
      <c r="N86" s="18">
        <v>7.7</v>
      </c>
      <c r="O86" s="20">
        <v>1.593</v>
      </c>
      <c r="P86" s="20">
        <v>1.278</v>
      </c>
      <c r="Q86" s="20"/>
      <c r="R86" s="20"/>
      <c r="S86" s="20"/>
      <c r="T86" s="20"/>
      <c r="U86" s="20"/>
      <c r="V86" s="20"/>
      <c r="W86" s="5">
        <v>0</v>
      </c>
      <c r="X86" s="58"/>
      <c r="Y86" s="51"/>
      <c r="Z86" s="52"/>
      <c r="AA86" s="25">
        <v>2098</v>
      </c>
      <c r="AB86" s="5">
        <f t="shared" si="12"/>
        <v>0.46120026379424051</v>
      </c>
      <c r="AC86" s="25">
        <v>1182</v>
      </c>
      <c r="AD86" s="25">
        <v>591</v>
      </c>
    </row>
    <row r="87" spans="1:30">
      <c r="A87" s="41" t="s">
        <v>47</v>
      </c>
      <c r="B87" s="36">
        <v>470</v>
      </c>
      <c r="C87" s="38">
        <v>15</v>
      </c>
      <c r="D87" s="22">
        <v>137</v>
      </c>
      <c r="E87" s="22">
        <v>10</v>
      </c>
      <c r="F87" s="153">
        <v>93</v>
      </c>
      <c r="G87" s="22">
        <v>138</v>
      </c>
      <c r="H87" s="22">
        <v>5</v>
      </c>
      <c r="I87" s="153" t="s">
        <v>44</v>
      </c>
      <c r="J87" s="33">
        <v>285</v>
      </c>
      <c r="K87" s="22">
        <v>45</v>
      </c>
      <c r="L87" s="153" t="s">
        <v>78</v>
      </c>
      <c r="M87" s="18">
        <v>7.6</v>
      </c>
      <c r="N87" s="18">
        <v>7.7</v>
      </c>
      <c r="O87" s="20">
        <v>2.2149999999999999</v>
      </c>
      <c r="P87" s="20">
        <v>1.48</v>
      </c>
      <c r="Q87" s="20"/>
      <c r="R87" s="20"/>
      <c r="S87" s="20"/>
      <c r="T87" s="20"/>
      <c r="U87" s="20"/>
      <c r="V87" s="20"/>
      <c r="W87" s="5">
        <v>0</v>
      </c>
      <c r="X87" s="58"/>
      <c r="Y87" s="51"/>
      <c r="Z87" s="52"/>
      <c r="AA87" s="25">
        <v>1156</v>
      </c>
      <c r="AB87" s="5">
        <f t="shared" si="12"/>
        <v>2.4595744680851066</v>
      </c>
      <c r="AC87" s="25">
        <v>145</v>
      </c>
      <c r="AD87" s="25">
        <v>47</v>
      </c>
    </row>
    <row r="88" spans="1:30">
      <c r="A88" s="41" t="s">
        <v>49</v>
      </c>
      <c r="B88" s="36">
        <v>451</v>
      </c>
      <c r="C88" s="38">
        <v>15</v>
      </c>
      <c r="D88" s="22">
        <v>119</v>
      </c>
      <c r="E88" s="22">
        <v>14</v>
      </c>
      <c r="F88" s="153">
        <v>88</v>
      </c>
      <c r="G88" s="22">
        <v>101</v>
      </c>
      <c r="H88" s="22">
        <v>5</v>
      </c>
      <c r="I88" s="153" t="s">
        <v>72</v>
      </c>
      <c r="J88" s="33">
        <v>250</v>
      </c>
      <c r="K88" s="22">
        <v>36</v>
      </c>
      <c r="L88" s="153" t="s">
        <v>87</v>
      </c>
      <c r="M88" s="18">
        <v>7.4</v>
      </c>
      <c r="N88" s="18">
        <v>7.3</v>
      </c>
      <c r="O88" s="20">
        <v>4.891</v>
      </c>
      <c r="P88" s="20">
        <v>3.9380000000000002</v>
      </c>
      <c r="Q88" s="20"/>
      <c r="R88" s="20"/>
      <c r="S88" s="20"/>
      <c r="T88" s="20"/>
      <c r="U88" s="20"/>
      <c r="V88" s="20"/>
      <c r="W88" s="5">
        <v>0</v>
      </c>
      <c r="X88" s="58"/>
      <c r="Y88" s="51"/>
      <c r="Z88" s="52"/>
      <c r="AA88" s="25">
        <v>542</v>
      </c>
      <c r="AB88" s="5">
        <f t="shared" si="12"/>
        <v>1.2017738359201773</v>
      </c>
      <c r="AC88" s="25">
        <v>125</v>
      </c>
      <c r="AD88" s="25">
        <v>31</v>
      </c>
    </row>
    <row r="89" spans="1:30" ht="13.5" thickBot="1">
      <c r="A89" s="41" t="s">
        <v>50</v>
      </c>
      <c r="B89" s="37">
        <v>122</v>
      </c>
      <c r="C89" s="39">
        <v>4</v>
      </c>
      <c r="D89" s="30">
        <v>53</v>
      </c>
      <c r="E89" s="30">
        <v>9</v>
      </c>
      <c r="F89" s="154">
        <v>84</v>
      </c>
      <c r="G89" s="34">
        <v>135</v>
      </c>
      <c r="H89" s="30">
        <v>5</v>
      </c>
      <c r="I89" s="154" t="s">
        <v>44</v>
      </c>
      <c r="J89" s="34">
        <v>253</v>
      </c>
      <c r="K89" s="30">
        <v>54</v>
      </c>
      <c r="L89" s="154" t="s">
        <v>79</v>
      </c>
      <c r="M89" s="18">
        <v>7.5</v>
      </c>
      <c r="N89" s="18">
        <v>7.4</v>
      </c>
      <c r="O89" s="20">
        <v>3.2879999999999998</v>
      </c>
      <c r="P89" s="20">
        <v>2.8180000000000001</v>
      </c>
      <c r="Q89" s="72"/>
      <c r="R89" s="72"/>
      <c r="S89" s="72"/>
      <c r="T89" s="72"/>
      <c r="U89" s="72"/>
      <c r="V89" s="72"/>
      <c r="W89" s="48">
        <v>0</v>
      </c>
      <c r="X89" s="59"/>
      <c r="Y89" s="51"/>
      <c r="Z89" s="53"/>
      <c r="AA89" s="26">
        <v>482</v>
      </c>
      <c r="AB89" s="48">
        <f t="shared" si="12"/>
        <v>3.9508196721311477</v>
      </c>
      <c r="AC89" s="26">
        <v>44</v>
      </c>
      <c r="AD89" s="26">
        <v>13</v>
      </c>
    </row>
    <row r="90" spans="1:30" ht="13.5" thickTop="1">
      <c r="A90" s="43" t="s">
        <v>88</v>
      </c>
      <c r="B90" s="44">
        <f>SUM(B78:B89)</f>
        <v>22708</v>
      </c>
      <c r="C90" s="62"/>
      <c r="D90" s="62"/>
      <c r="E90" s="62"/>
      <c r="F90" s="155"/>
      <c r="G90" s="62"/>
      <c r="H90" s="62"/>
      <c r="I90" s="155"/>
      <c r="J90" s="62"/>
      <c r="K90" s="62"/>
      <c r="L90" s="155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4">
        <f>SUM(W78:W89)</f>
        <v>109</v>
      </c>
      <c r="X90" s="60"/>
      <c r="Y90" s="44">
        <f>SUM(Y78:Y89)</f>
        <v>0</v>
      </c>
      <c r="Z90" s="44">
        <f>SUM(Z78:Z89)</f>
        <v>0</v>
      </c>
      <c r="AA90" s="44">
        <f>SUM(AA78:AA89)</f>
        <v>13553</v>
      </c>
      <c r="AB90" s="63"/>
      <c r="AC90" s="44">
        <f>SUM(AC78:AC89)</f>
        <v>5892</v>
      </c>
      <c r="AD90" s="44">
        <f>SUM(AD78:AD89)</f>
        <v>2450</v>
      </c>
    </row>
    <row r="91" spans="1:30" ht="13.5" thickBot="1">
      <c r="A91" s="42" t="s">
        <v>89</v>
      </c>
      <c r="B91" s="6">
        <f>SUM(AVERAGE(B78:B89))</f>
        <v>1892.3333333333333</v>
      </c>
      <c r="C91" s="6">
        <f t="shared" ref="C91:J91" si="13">SUM(AVERAGE(C78:C89))</f>
        <v>61.758333333333333</v>
      </c>
      <c r="D91" s="6">
        <f t="shared" si="13"/>
        <v>100.25</v>
      </c>
      <c r="E91" s="6">
        <f>SUM(AVERAGE(E78:E89))</f>
        <v>11.75</v>
      </c>
      <c r="F91" s="156">
        <f>SUM(AVERAGE(F78:F89))</f>
        <v>85.916666666666671</v>
      </c>
      <c r="G91" s="6">
        <f>SUM(AVERAGE(G78:G89))</f>
        <v>155.5</v>
      </c>
      <c r="H91" s="6">
        <f>SUM(AVERAGE(H78:H89))</f>
        <v>7.166666666666667</v>
      </c>
      <c r="I91" s="156">
        <f>SUM(AVERAGE(I78:I89))</f>
        <v>94.2</v>
      </c>
      <c r="J91" s="6">
        <f t="shared" si="13"/>
        <v>268</v>
      </c>
      <c r="K91" s="6">
        <f>SUM(AVERAGE(K78:K89))</f>
        <v>45.833333333333336</v>
      </c>
      <c r="L91" s="156">
        <f>SUM(AVERAGE(L78:L89))</f>
        <v>69.2</v>
      </c>
      <c r="M91" s="19">
        <f t="shared" ref="M91:X91" si="14">SUM(AVERAGE(M78:M89))</f>
        <v>7.5249999999999995</v>
      </c>
      <c r="N91" s="19">
        <f t="shared" si="14"/>
        <v>7.541666666666667</v>
      </c>
      <c r="O91" s="19">
        <f t="shared" si="14"/>
        <v>2.0174999999999996</v>
      </c>
      <c r="P91" s="19">
        <f t="shared" si="14"/>
        <v>1.6211666666666666</v>
      </c>
      <c r="Q91" s="19"/>
      <c r="R91" s="19"/>
      <c r="S91" s="19"/>
      <c r="T91" s="19"/>
      <c r="U91" s="19"/>
      <c r="V91" s="19"/>
      <c r="W91" s="6">
        <f t="shared" si="14"/>
        <v>9.0833333333333339</v>
      </c>
      <c r="X91" s="61">
        <f t="shared" si="14"/>
        <v>2.0499999999999998</v>
      </c>
      <c r="Y91" s="6"/>
      <c r="Z91" s="56"/>
      <c r="AA91" s="6">
        <f>SUM(AVERAGE(AA78:AA89))</f>
        <v>1129.4166666666667</v>
      </c>
      <c r="AB91" s="40">
        <f>SUM(AVERAGE(AB78:AB89))</f>
        <v>1.6699119397832476</v>
      </c>
      <c r="AC91" s="6">
        <f>SUM(AVERAGE(AC78:AC89))</f>
        <v>491</v>
      </c>
      <c r="AD91" s="6">
        <f>SUM(AVERAGE(AD78:AD89))</f>
        <v>204.16666666666666</v>
      </c>
    </row>
    <row r="92" spans="1:30" ht="13.5" thickTop="1"/>
    <row r="93" spans="1:30" ht="13.5" thickBot="1"/>
    <row r="94" spans="1:30" ht="13.5" thickTop="1">
      <c r="A94" s="11" t="s">
        <v>5</v>
      </c>
      <c r="B94" s="12" t="s">
        <v>6</v>
      </c>
      <c r="C94" s="12" t="s">
        <v>6</v>
      </c>
      <c r="D94" s="12" t="s">
        <v>7</v>
      </c>
      <c r="E94" s="12" t="s">
        <v>8</v>
      </c>
      <c r="F94" s="150" t="s">
        <v>2</v>
      </c>
      <c r="G94" s="12" t="s">
        <v>9</v>
      </c>
      <c r="H94" s="12" t="s">
        <v>10</v>
      </c>
      <c r="I94" s="150" t="s">
        <v>3</v>
      </c>
      <c r="J94" s="12" t="s">
        <v>11</v>
      </c>
      <c r="K94" s="12" t="s">
        <v>12</v>
      </c>
      <c r="L94" s="150" t="s">
        <v>13</v>
      </c>
      <c r="M94" s="12" t="s">
        <v>14</v>
      </c>
      <c r="N94" s="12" t="s">
        <v>15</v>
      </c>
      <c r="O94" s="12" t="s">
        <v>16</v>
      </c>
      <c r="P94" s="12" t="s">
        <v>17</v>
      </c>
      <c r="Q94" s="12"/>
      <c r="R94" s="12"/>
      <c r="S94" s="12"/>
      <c r="T94" s="12"/>
      <c r="U94" s="12"/>
      <c r="V94" s="12"/>
      <c r="W94" s="12" t="s">
        <v>18</v>
      </c>
      <c r="X94" s="13" t="s">
        <v>19</v>
      </c>
      <c r="Y94" s="159" t="s">
        <v>61</v>
      </c>
      <c r="Z94" s="160"/>
      <c r="AA94" s="13" t="s">
        <v>20</v>
      </c>
      <c r="AB94" s="13" t="s">
        <v>21</v>
      </c>
      <c r="AC94" s="13" t="s">
        <v>62</v>
      </c>
      <c r="AD94" s="13" t="s">
        <v>63</v>
      </c>
    </row>
    <row r="95" spans="1:30" ht="14.25" thickBot="1">
      <c r="A95" s="14" t="s">
        <v>90</v>
      </c>
      <c r="B95" s="15" t="s">
        <v>23</v>
      </c>
      <c r="C95" s="15" t="s">
        <v>24</v>
      </c>
      <c r="D95" s="15" t="s">
        <v>25</v>
      </c>
      <c r="E95" s="15" t="s">
        <v>25</v>
      </c>
      <c r="F95" s="151" t="s">
        <v>26</v>
      </c>
      <c r="G95" s="15" t="s">
        <v>25</v>
      </c>
      <c r="H95" s="15" t="s">
        <v>25</v>
      </c>
      <c r="I95" s="151" t="s">
        <v>26</v>
      </c>
      <c r="J95" s="15" t="s">
        <v>25</v>
      </c>
      <c r="K95" s="15" t="s">
        <v>25</v>
      </c>
      <c r="L95" s="151" t="s">
        <v>26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 t="s">
        <v>27</v>
      </c>
      <c r="X95" s="17" t="s">
        <v>28</v>
      </c>
      <c r="Y95" s="15" t="s">
        <v>65</v>
      </c>
      <c r="Z95" s="15" t="s">
        <v>66</v>
      </c>
      <c r="AA95" s="17" t="s">
        <v>29</v>
      </c>
      <c r="AB95" s="16" t="s">
        <v>30</v>
      </c>
      <c r="AC95" s="17" t="s">
        <v>29</v>
      </c>
      <c r="AD95" s="17" t="s">
        <v>29</v>
      </c>
    </row>
    <row r="96" spans="1:30" ht="13.5" thickTop="1">
      <c r="A96" s="41" t="s">
        <v>31</v>
      </c>
      <c r="B96" s="35">
        <v>199</v>
      </c>
      <c r="C96" s="35">
        <v>6</v>
      </c>
      <c r="D96" s="27">
        <v>70</v>
      </c>
      <c r="E96" s="27">
        <v>7</v>
      </c>
      <c r="F96" s="152">
        <v>90</v>
      </c>
      <c r="G96" s="32">
        <v>95</v>
      </c>
      <c r="H96" s="27">
        <v>5</v>
      </c>
      <c r="I96" s="152">
        <v>95</v>
      </c>
      <c r="J96" s="32">
        <v>232</v>
      </c>
      <c r="K96" s="27">
        <v>45</v>
      </c>
      <c r="L96" s="152">
        <v>81</v>
      </c>
      <c r="M96" s="18">
        <v>7.4</v>
      </c>
      <c r="N96" s="18">
        <v>7.3</v>
      </c>
      <c r="O96" s="20">
        <v>2.1379999999999999</v>
      </c>
      <c r="P96" s="20">
        <v>2.5329999999999999</v>
      </c>
      <c r="Q96" s="71"/>
      <c r="R96" s="71"/>
      <c r="S96" s="71"/>
      <c r="T96" s="71"/>
      <c r="U96" s="71"/>
      <c r="V96" s="71"/>
      <c r="W96" s="28">
        <v>0</v>
      </c>
      <c r="X96" s="28"/>
      <c r="Y96" s="51"/>
      <c r="Z96" s="57"/>
      <c r="AA96" s="24">
        <v>468</v>
      </c>
      <c r="AB96" s="5">
        <f t="shared" ref="AB96:AB107" si="15">AA96/B96</f>
        <v>2.3517587939698492</v>
      </c>
      <c r="AC96" s="24">
        <v>62</v>
      </c>
      <c r="AD96" s="24">
        <v>15</v>
      </c>
    </row>
    <row r="97" spans="1:30">
      <c r="A97" s="41" t="s">
        <v>32</v>
      </c>
      <c r="B97" s="36">
        <v>162</v>
      </c>
      <c r="C97" s="38">
        <v>6</v>
      </c>
      <c r="D97" s="22">
        <v>89</v>
      </c>
      <c r="E97" s="22">
        <v>10</v>
      </c>
      <c r="F97" s="153">
        <v>89</v>
      </c>
      <c r="G97" s="22">
        <v>83</v>
      </c>
      <c r="H97" s="22">
        <v>5</v>
      </c>
      <c r="I97" s="153">
        <v>94</v>
      </c>
      <c r="J97" s="33">
        <v>173</v>
      </c>
      <c r="K97" s="22">
        <v>74</v>
      </c>
      <c r="L97" s="153">
        <v>57</v>
      </c>
      <c r="M97" s="18">
        <v>7.5</v>
      </c>
      <c r="N97" s="18">
        <v>7.4</v>
      </c>
      <c r="O97" s="20">
        <v>1.92</v>
      </c>
      <c r="P97" s="20">
        <v>1.9510000000000001</v>
      </c>
      <c r="Q97" s="20"/>
      <c r="R97" s="20"/>
      <c r="S97" s="20"/>
      <c r="T97" s="20"/>
      <c r="U97" s="20"/>
      <c r="V97" s="20"/>
      <c r="W97" s="5">
        <v>0</v>
      </c>
      <c r="X97" s="58"/>
      <c r="Y97" s="51"/>
      <c r="Z97" s="52"/>
      <c r="AA97" s="25">
        <v>477</v>
      </c>
      <c r="AB97" s="5">
        <f t="shared" si="15"/>
        <v>2.9444444444444446</v>
      </c>
      <c r="AC97" s="25">
        <v>55</v>
      </c>
      <c r="AD97" s="25">
        <v>13</v>
      </c>
    </row>
    <row r="98" spans="1:30">
      <c r="A98" s="41" t="s">
        <v>33</v>
      </c>
      <c r="B98" s="36">
        <v>460</v>
      </c>
      <c r="C98" s="38">
        <v>15</v>
      </c>
      <c r="D98" s="22">
        <v>110</v>
      </c>
      <c r="E98" s="22">
        <v>30</v>
      </c>
      <c r="F98" s="153">
        <v>73</v>
      </c>
      <c r="G98" s="22">
        <v>108</v>
      </c>
      <c r="H98" s="22">
        <v>14</v>
      </c>
      <c r="I98" s="153">
        <v>87</v>
      </c>
      <c r="J98" s="33">
        <v>258</v>
      </c>
      <c r="K98" s="22">
        <v>90</v>
      </c>
      <c r="L98" s="153">
        <v>65</v>
      </c>
      <c r="M98" s="18">
        <v>7.5</v>
      </c>
      <c r="N98" s="18">
        <v>7.3</v>
      </c>
      <c r="O98" s="20">
        <v>1.3979999999999999</v>
      </c>
      <c r="P98" s="20">
        <v>1.4419999999999999</v>
      </c>
      <c r="Q98" s="20"/>
      <c r="R98" s="20"/>
      <c r="S98" s="20"/>
      <c r="T98" s="20"/>
      <c r="U98" s="20"/>
      <c r="V98" s="20"/>
      <c r="W98" s="5">
        <v>0</v>
      </c>
      <c r="X98" s="58"/>
      <c r="Y98" s="51"/>
      <c r="Z98" s="52"/>
      <c r="AA98" s="25">
        <v>573</v>
      </c>
      <c r="AB98" s="5">
        <f t="shared" si="15"/>
        <v>1.2456521739130435</v>
      </c>
      <c r="AC98" s="25">
        <v>138</v>
      </c>
      <c r="AD98" s="25">
        <v>42</v>
      </c>
    </row>
    <row r="99" spans="1:30">
      <c r="A99" s="41" t="s">
        <v>34</v>
      </c>
      <c r="B99" s="36">
        <v>809</v>
      </c>
      <c r="C99" s="38">
        <v>27</v>
      </c>
      <c r="D99" s="22">
        <v>155</v>
      </c>
      <c r="E99" s="22">
        <v>8</v>
      </c>
      <c r="F99" s="153">
        <v>95</v>
      </c>
      <c r="G99" s="22">
        <v>305</v>
      </c>
      <c r="H99" s="22">
        <v>6</v>
      </c>
      <c r="I99" s="153">
        <v>98</v>
      </c>
      <c r="J99" s="33">
        <v>541</v>
      </c>
      <c r="K99" s="22">
        <v>41</v>
      </c>
      <c r="L99" s="153">
        <v>92</v>
      </c>
      <c r="M99" s="18">
        <v>7.4</v>
      </c>
      <c r="N99" s="18">
        <v>7.4</v>
      </c>
      <c r="O99" s="20">
        <v>1.9039999999999999</v>
      </c>
      <c r="P99" s="20">
        <v>1.08</v>
      </c>
      <c r="Q99" s="20"/>
      <c r="R99" s="20"/>
      <c r="S99" s="20"/>
      <c r="T99" s="20"/>
      <c r="U99" s="20"/>
      <c r="V99" s="20"/>
      <c r="W99" s="5">
        <v>0</v>
      </c>
      <c r="X99" s="58"/>
      <c r="Y99" s="51"/>
      <c r="Z99" s="52"/>
      <c r="AA99" s="25">
        <v>1712</v>
      </c>
      <c r="AB99" s="5">
        <f t="shared" si="15"/>
        <v>2.1161928306551299</v>
      </c>
      <c r="AC99" s="25">
        <v>253</v>
      </c>
      <c r="AD99" s="25">
        <v>107</v>
      </c>
    </row>
    <row r="100" spans="1:30">
      <c r="A100" s="41" t="s">
        <v>35</v>
      </c>
      <c r="B100" s="36">
        <v>607</v>
      </c>
      <c r="C100" s="38">
        <v>20</v>
      </c>
      <c r="D100" s="22">
        <v>119</v>
      </c>
      <c r="E100" s="22">
        <v>17</v>
      </c>
      <c r="F100" s="153">
        <v>85</v>
      </c>
      <c r="G100" s="22">
        <v>278</v>
      </c>
      <c r="H100" s="22">
        <v>6</v>
      </c>
      <c r="I100" s="153">
        <v>98</v>
      </c>
      <c r="J100" s="33">
        <v>458</v>
      </c>
      <c r="K100" s="22">
        <v>42</v>
      </c>
      <c r="L100" s="153">
        <v>91</v>
      </c>
      <c r="M100" s="18">
        <v>7.4</v>
      </c>
      <c r="N100" s="18">
        <v>7.5</v>
      </c>
      <c r="O100" s="20">
        <v>1.9570000000000001</v>
      </c>
      <c r="P100" s="20">
        <v>1.4730000000000001</v>
      </c>
      <c r="Q100" s="20"/>
      <c r="R100" s="20"/>
      <c r="S100" s="20"/>
      <c r="T100" s="20"/>
      <c r="U100" s="20"/>
      <c r="V100" s="20"/>
      <c r="W100" s="5">
        <v>0</v>
      </c>
      <c r="X100" s="58"/>
      <c r="Y100" s="51"/>
      <c r="Z100" s="52"/>
      <c r="AA100" s="25">
        <v>655</v>
      </c>
      <c r="AB100" s="5">
        <f t="shared" si="15"/>
        <v>1.0790774299835255</v>
      </c>
      <c r="AC100" s="25">
        <v>194</v>
      </c>
      <c r="AD100" s="25">
        <v>64</v>
      </c>
    </row>
    <row r="101" spans="1:30">
      <c r="A101" s="41" t="s">
        <v>36</v>
      </c>
      <c r="B101" s="36">
        <v>706</v>
      </c>
      <c r="C101" s="38">
        <v>24</v>
      </c>
      <c r="D101" s="22">
        <v>152</v>
      </c>
      <c r="E101" s="22">
        <v>13</v>
      </c>
      <c r="F101" s="153">
        <v>92</v>
      </c>
      <c r="G101" s="22">
        <v>318</v>
      </c>
      <c r="H101" s="22">
        <v>8</v>
      </c>
      <c r="I101" s="153" t="s">
        <v>56</v>
      </c>
      <c r="J101" s="33">
        <v>487</v>
      </c>
      <c r="K101" s="22">
        <v>86</v>
      </c>
      <c r="L101" s="153" t="s">
        <v>38</v>
      </c>
      <c r="M101" s="18">
        <v>7.3</v>
      </c>
      <c r="N101" s="18">
        <v>7.4</v>
      </c>
      <c r="O101" s="20">
        <v>1.8759999999999999</v>
      </c>
      <c r="P101" s="20">
        <v>1.665</v>
      </c>
      <c r="Q101" s="20"/>
      <c r="R101" s="20"/>
      <c r="S101" s="20"/>
      <c r="T101" s="20"/>
      <c r="U101" s="20"/>
      <c r="V101" s="20"/>
      <c r="W101" s="5">
        <v>0</v>
      </c>
      <c r="X101" s="58"/>
      <c r="Y101" s="51"/>
      <c r="Z101" s="52"/>
      <c r="AA101" s="25">
        <v>504</v>
      </c>
      <c r="AB101" s="5">
        <f t="shared" si="15"/>
        <v>0.71388101983002827</v>
      </c>
      <c r="AC101" s="25">
        <v>196</v>
      </c>
      <c r="AD101" s="25">
        <v>42</v>
      </c>
    </row>
    <row r="102" spans="1:30">
      <c r="A102" s="41" t="s">
        <v>39</v>
      </c>
      <c r="B102" s="36">
        <v>2320</v>
      </c>
      <c r="C102" s="38">
        <v>75</v>
      </c>
      <c r="D102" s="22">
        <v>448</v>
      </c>
      <c r="E102" s="22">
        <v>16</v>
      </c>
      <c r="F102" s="153">
        <v>96</v>
      </c>
      <c r="G102" s="22">
        <v>490</v>
      </c>
      <c r="H102" s="22">
        <v>15</v>
      </c>
      <c r="I102" s="153" t="s">
        <v>69</v>
      </c>
      <c r="J102" s="33">
        <v>841</v>
      </c>
      <c r="K102" s="22">
        <v>79</v>
      </c>
      <c r="L102" s="153" t="s">
        <v>48</v>
      </c>
      <c r="M102" s="18">
        <v>7.1</v>
      </c>
      <c r="N102" s="18">
        <v>7.5</v>
      </c>
      <c r="O102" s="20">
        <v>1.5620000000000001</v>
      </c>
      <c r="P102" s="20">
        <v>1.3859999999999999</v>
      </c>
      <c r="Q102" s="20"/>
      <c r="R102" s="20"/>
      <c r="S102" s="20"/>
      <c r="T102" s="20"/>
      <c r="U102" s="20"/>
      <c r="V102" s="20"/>
      <c r="W102" s="5">
        <v>0</v>
      </c>
      <c r="X102" s="58"/>
      <c r="Y102" s="51"/>
      <c r="Z102" s="52"/>
      <c r="AA102" s="25">
        <v>1574</v>
      </c>
      <c r="AB102" s="5">
        <f t="shared" si="15"/>
        <v>0.67844827586206902</v>
      </c>
      <c r="AC102" s="25">
        <v>612</v>
      </c>
      <c r="AD102" s="25">
        <v>174</v>
      </c>
    </row>
    <row r="103" spans="1:30">
      <c r="A103" s="41" t="s">
        <v>42</v>
      </c>
      <c r="B103" s="36">
        <v>4648</v>
      </c>
      <c r="C103" s="38">
        <v>150</v>
      </c>
      <c r="D103" s="22">
        <v>338</v>
      </c>
      <c r="E103" s="22">
        <v>15</v>
      </c>
      <c r="F103" s="153">
        <v>96</v>
      </c>
      <c r="G103" s="22">
        <v>515</v>
      </c>
      <c r="H103" s="22">
        <v>13</v>
      </c>
      <c r="I103" s="153" t="s">
        <v>56</v>
      </c>
      <c r="J103" s="33">
        <v>807</v>
      </c>
      <c r="K103" s="22">
        <v>67</v>
      </c>
      <c r="L103" s="153" t="s">
        <v>40</v>
      </c>
      <c r="M103" s="18">
        <v>7.3</v>
      </c>
      <c r="N103" s="18">
        <v>7.4</v>
      </c>
      <c r="O103" s="20">
        <v>1.6990000000000001</v>
      </c>
      <c r="P103" s="20">
        <v>1.5249999999999999</v>
      </c>
      <c r="Q103" s="20"/>
      <c r="R103" s="20"/>
      <c r="S103" s="20"/>
      <c r="T103" s="20"/>
      <c r="U103" s="20"/>
      <c r="V103" s="20"/>
      <c r="W103" s="5">
        <v>64</v>
      </c>
      <c r="X103" s="58"/>
      <c r="Y103" s="51"/>
      <c r="Z103" s="52"/>
      <c r="AA103" s="25">
        <v>2687</v>
      </c>
      <c r="AB103" s="5">
        <f t="shared" si="15"/>
        <v>0.57809810671256456</v>
      </c>
      <c r="AC103" s="25">
        <v>1203</v>
      </c>
      <c r="AD103" s="25">
        <v>323</v>
      </c>
    </row>
    <row r="104" spans="1:30">
      <c r="A104" s="41" t="s">
        <v>45</v>
      </c>
      <c r="B104" s="36">
        <v>1406</v>
      </c>
      <c r="C104" s="38">
        <v>47</v>
      </c>
      <c r="D104" s="22">
        <v>170</v>
      </c>
      <c r="E104" s="22">
        <v>16</v>
      </c>
      <c r="F104" s="153">
        <v>91</v>
      </c>
      <c r="G104" s="22">
        <v>318</v>
      </c>
      <c r="H104" s="22">
        <v>11</v>
      </c>
      <c r="I104" s="153" t="s">
        <v>69</v>
      </c>
      <c r="J104" s="33">
        <v>507</v>
      </c>
      <c r="K104" s="22">
        <v>43</v>
      </c>
      <c r="L104" s="153" t="s">
        <v>48</v>
      </c>
      <c r="M104" s="18">
        <v>7.2</v>
      </c>
      <c r="N104" s="18">
        <v>7.4</v>
      </c>
      <c r="O104" s="20">
        <v>2.0819999999999999</v>
      </c>
      <c r="P104" s="20">
        <v>1.6359999999999999</v>
      </c>
      <c r="Q104" s="20"/>
      <c r="R104" s="20"/>
      <c r="S104" s="20"/>
      <c r="T104" s="20"/>
      <c r="U104" s="20"/>
      <c r="V104" s="20"/>
      <c r="W104" s="5">
        <v>0</v>
      </c>
      <c r="X104" s="58"/>
      <c r="Y104" s="51"/>
      <c r="Z104" s="52"/>
      <c r="AA104" s="25">
        <v>1179</v>
      </c>
      <c r="AB104" s="5">
        <f t="shared" si="15"/>
        <v>0.83854907539118062</v>
      </c>
      <c r="AC104" s="25">
        <v>374</v>
      </c>
      <c r="AD104" s="25">
        <v>107</v>
      </c>
    </row>
    <row r="105" spans="1:30">
      <c r="A105" s="41" t="s">
        <v>47</v>
      </c>
      <c r="B105" s="36">
        <v>863</v>
      </c>
      <c r="C105" s="38">
        <f>B105/31</f>
        <v>27.838709677419356</v>
      </c>
      <c r="D105" s="22">
        <v>78</v>
      </c>
      <c r="E105" s="22">
        <v>6</v>
      </c>
      <c r="F105" s="153">
        <v>93</v>
      </c>
      <c r="G105" s="22">
        <v>109</v>
      </c>
      <c r="H105" s="22">
        <v>5</v>
      </c>
      <c r="I105" s="153" t="s">
        <v>72</v>
      </c>
      <c r="J105" s="33">
        <v>226</v>
      </c>
      <c r="K105" s="22">
        <v>21</v>
      </c>
      <c r="L105" s="153" t="s">
        <v>48</v>
      </c>
      <c r="M105" s="18">
        <v>7.3</v>
      </c>
      <c r="N105" s="18">
        <v>7.1</v>
      </c>
      <c r="O105" s="20">
        <v>3.2080000000000002</v>
      </c>
      <c r="P105" s="20">
        <v>2.2120000000000002</v>
      </c>
      <c r="Q105" s="20"/>
      <c r="R105" s="20"/>
      <c r="S105" s="20"/>
      <c r="T105" s="20"/>
      <c r="U105" s="20"/>
      <c r="V105" s="20"/>
      <c r="W105" s="5">
        <v>0</v>
      </c>
      <c r="X105" s="58"/>
      <c r="Y105" s="51"/>
      <c r="Z105" s="52"/>
      <c r="AA105" s="25">
        <v>566</v>
      </c>
      <c r="AB105" s="5">
        <f t="shared" si="15"/>
        <v>0.65585168018539974</v>
      </c>
      <c r="AC105" s="25">
        <v>264</v>
      </c>
      <c r="AD105" s="25">
        <v>80</v>
      </c>
    </row>
    <row r="106" spans="1:30">
      <c r="A106" s="41" t="s">
        <v>49</v>
      </c>
      <c r="B106" s="36">
        <v>656</v>
      </c>
      <c r="C106" s="38">
        <v>22</v>
      </c>
      <c r="D106" s="22">
        <v>78</v>
      </c>
      <c r="E106" s="22">
        <v>24</v>
      </c>
      <c r="F106" s="153">
        <v>69</v>
      </c>
      <c r="G106" s="22">
        <v>61</v>
      </c>
      <c r="H106" s="22">
        <v>6</v>
      </c>
      <c r="I106" s="153" t="s">
        <v>48</v>
      </c>
      <c r="J106" s="33">
        <v>151</v>
      </c>
      <c r="K106" s="22">
        <v>52</v>
      </c>
      <c r="L106" s="153" t="s">
        <v>82</v>
      </c>
      <c r="M106" s="18">
        <v>7.4</v>
      </c>
      <c r="N106" s="18">
        <v>6.9</v>
      </c>
      <c r="O106" s="20">
        <v>3.3490000000000002</v>
      </c>
      <c r="P106" s="20">
        <v>4.5890000000000004</v>
      </c>
      <c r="Q106" s="20"/>
      <c r="R106" s="20"/>
      <c r="S106" s="20"/>
      <c r="T106" s="20"/>
      <c r="U106" s="20"/>
      <c r="V106" s="20"/>
      <c r="W106" s="5">
        <v>0</v>
      </c>
      <c r="X106" s="58"/>
      <c r="Y106" s="51"/>
      <c r="Z106" s="52"/>
      <c r="AA106" s="25">
        <v>544</v>
      </c>
      <c r="AB106" s="5">
        <f t="shared" si="15"/>
        <v>0.82926829268292679</v>
      </c>
      <c r="AC106" s="25">
        <v>188</v>
      </c>
      <c r="AD106" s="25">
        <v>49</v>
      </c>
    </row>
    <row r="107" spans="1:30" ht="13.5" thickBot="1">
      <c r="A107" s="41" t="s">
        <v>50</v>
      </c>
      <c r="B107" s="37">
        <v>332</v>
      </c>
      <c r="C107" s="39">
        <v>11</v>
      </c>
      <c r="D107" s="30">
        <v>75</v>
      </c>
      <c r="E107" s="30">
        <v>11</v>
      </c>
      <c r="F107" s="154">
        <v>86</v>
      </c>
      <c r="G107" s="34">
        <v>99</v>
      </c>
      <c r="H107" s="30">
        <v>10</v>
      </c>
      <c r="I107" s="154" t="s">
        <v>77</v>
      </c>
      <c r="J107" s="34">
        <v>252</v>
      </c>
      <c r="K107" s="30">
        <v>47</v>
      </c>
      <c r="L107" s="154" t="s">
        <v>86</v>
      </c>
      <c r="M107" s="18">
        <v>7.5</v>
      </c>
      <c r="N107" s="18">
        <v>7</v>
      </c>
      <c r="O107" s="20">
        <v>3.6739999999999999</v>
      </c>
      <c r="P107" s="20">
        <v>4.5030000000000001</v>
      </c>
      <c r="Q107" s="72"/>
      <c r="R107" s="72"/>
      <c r="S107" s="72"/>
      <c r="T107" s="72"/>
      <c r="U107" s="72"/>
      <c r="V107" s="72"/>
      <c r="W107" s="48">
        <v>0</v>
      </c>
      <c r="X107" s="59"/>
      <c r="Y107" s="51"/>
      <c r="Z107" s="53"/>
      <c r="AA107" s="26">
        <v>758</v>
      </c>
      <c r="AB107" s="48">
        <f t="shared" si="15"/>
        <v>2.2831325301204819</v>
      </c>
      <c r="AC107" s="26">
        <v>97</v>
      </c>
      <c r="AD107" s="26">
        <v>35</v>
      </c>
    </row>
    <row r="108" spans="1:30" ht="13.5" thickTop="1">
      <c r="A108" s="43" t="s">
        <v>91</v>
      </c>
      <c r="B108" s="44">
        <f>SUM(B96:B107)</f>
        <v>13168</v>
      </c>
      <c r="C108" s="62"/>
      <c r="D108" s="62"/>
      <c r="E108" s="62"/>
      <c r="F108" s="155"/>
      <c r="G108" s="62"/>
      <c r="H108" s="62"/>
      <c r="I108" s="155"/>
      <c r="J108" s="62"/>
      <c r="K108" s="62"/>
      <c r="L108" s="155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4">
        <f>SUM(W96:W107)</f>
        <v>64</v>
      </c>
      <c r="X108" s="60"/>
      <c r="Y108" s="44">
        <f>SUM(Y96:Y107)</f>
        <v>0</v>
      </c>
      <c r="Z108" s="44">
        <f>SUM(Z96:Z107)</f>
        <v>0</v>
      </c>
      <c r="AA108" s="44">
        <f>SUM(AA96:AA107)</f>
        <v>11697</v>
      </c>
      <c r="AB108" s="63"/>
      <c r="AC108" s="44">
        <f>SUM(AC96:AC107)</f>
        <v>3636</v>
      </c>
      <c r="AD108" s="44">
        <f>SUM(AD96:AD107)</f>
        <v>1051</v>
      </c>
    </row>
    <row r="109" spans="1:30" ht="13.5" thickBot="1">
      <c r="A109" s="42" t="s">
        <v>92</v>
      </c>
      <c r="B109" s="6">
        <f>SUM(AVERAGE(B96:B107))</f>
        <v>1097.3333333333333</v>
      </c>
      <c r="C109" s="6">
        <f t="shared" ref="C109:J109" si="16">SUM(AVERAGE(C96:C107))</f>
        <v>35.903225806451609</v>
      </c>
      <c r="D109" s="6">
        <f t="shared" si="16"/>
        <v>156.83333333333334</v>
      </c>
      <c r="E109" s="6">
        <f>SUM(AVERAGE(E96:E107))</f>
        <v>14.416666666666666</v>
      </c>
      <c r="F109" s="156">
        <f>SUM(AVERAGE(F96:F107))</f>
        <v>87.916666666666671</v>
      </c>
      <c r="G109" s="6">
        <f>SUM(AVERAGE(G96:G107))</f>
        <v>231.58333333333334</v>
      </c>
      <c r="H109" s="6">
        <f>SUM(AVERAGE(H96:H107))</f>
        <v>8.6666666666666661</v>
      </c>
      <c r="I109" s="156">
        <f>SUM(AVERAGE(I96:I107))</f>
        <v>94.4</v>
      </c>
      <c r="J109" s="6">
        <f t="shared" si="16"/>
        <v>411.08333333333331</v>
      </c>
      <c r="K109" s="6">
        <f t="shared" ref="K109:P109" si="17">SUM(AVERAGE(K96:K107))</f>
        <v>57.25</v>
      </c>
      <c r="L109" s="156">
        <f t="shared" si="17"/>
        <v>77.2</v>
      </c>
      <c r="M109" s="19">
        <f t="shared" si="17"/>
        <v>7.3583333333333334</v>
      </c>
      <c r="N109" s="19">
        <f t="shared" si="17"/>
        <v>7.3</v>
      </c>
      <c r="O109" s="19">
        <f t="shared" si="17"/>
        <v>2.2305833333333331</v>
      </c>
      <c r="P109" s="19">
        <f t="shared" si="17"/>
        <v>2.1662500000000002</v>
      </c>
      <c r="Q109" s="19"/>
      <c r="R109" s="19"/>
      <c r="S109" s="19"/>
      <c r="T109" s="19"/>
      <c r="U109" s="19"/>
      <c r="V109" s="19"/>
      <c r="W109" s="6">
        <f>SUM(AVERAGE(W96:W107))</f>
        <v>5.333333333333333</v>
      </c>
      <c r="X109" s="61"/>
      <c r="Y109" s="6"/>
      <c r="Z109" s="56"/>
      <c r="AA109" s="6">
        <f>SUM(AVERAGE(AA96:AA107))</f>
        <v>974.75</v>
      </c>
      <c r="AB109" s="40">
        <f>SUM(AVERAGE(AB96:AB107))</f>
        <v>1.3595295544792203</v>
      </c>
      <c r="AC109" s="6">
        <f>SUM(AVERAGE(AC96:AC107))</f>
        <v>303</v>
      </c>
      <c r="AD109" s="6">
        <f>SUM(AVERAGE(AD96:AD107))</f>
        <v>87.583333333333329</v>
      </c>
    </row>
    <row r="110" spans="1:30" ht="13.5" thickTop="1"/>
    <row r="111" spans="1:30" ht="13.5" thickBot="1"/>
    <row r="112" spans="1:30" ht="13.5" thickTop="1">
      <c r="A112" s="11" t="s">
        <v>5</v>
      </c>
      <c r="B112" s="12" t="s">
        <v>6</v>
      </c>
      <c r="C112" s="12" t="s">
        <v>6</v>
      </c>
      <c r="D112" s="12" t="s">
        <v>7</v>
      </c>
      <c r="E112" s="12" t="s">
        <v>8</v>
      </c>
      <c r="F112" s="150" t="s">
        <v>2</v>
      </c>
      <c r="G112" s="12" t="s">
        <v>9</v>
      </c>
      <c r="H112" s="12" t="s">
        <v>10</v>
      </c>
      <c r="I112" s="150" t="s">
        <v>3</v>
      </c>
      <c r="J112" s="12" t="s">
        <v>11</v>
      </c>
      <c r="K112" s="12" t="s">
        <v>12</v>
      </c>
      <c r="L112" s="150" t="s">
        <v>13</v>
      </c>
      <c r="M112" s="12" t="s">
        <v>14</v>
      </c>
      <c r="N112" s="12" t="s">
        <v>15</v>
      </c>
      <c r="O112" s="12" t="s">
        <v>16</v>
      </c>
      <c r="P112" s="12" t="s">
        <v>17</v>
      </c>
      <c r="Q112" s="12"/>
      <c r="R112" s="12"/>
      <c r="S112" s="12"/>
      <c r="T112" s="12"/>
      <c r="U112" s="12"/>
      <c r="V112" s="12"/>
      <c r="W112" s="12" t="s">
        <v>18</v>
      </c>
      <c r="X112" s="13" t="s">
        <v>19</v>
      </c>
      <c r="Y112" s="159" t="s">
        <v>61</v>
      </c>
      <c r="Z112" s="160"/>
      <c r="AA112" s="13" t="s">
        <v>20</v>
      </c>
      <c r="AB112" s="13" t="s">
        <v>21</v>
      </c>
      <c r="AC112" s="13" t="s">
        <v>62</v>
      </c>
      <c r="AD112" s="13" t="s">
        <v>63</v>
      </c>
    </row>
    <row r="113" spans="1:30" ht="14.25" thickBot="1">
      <c r="A113" s="14" t="s">
        <v>93</v>
      </c>
      <c r="B113" s="15" t="s">
        <v>23</v>
      </c>
      <c r="C113" s="15" t="s">
        <v>24</v>
      </c>
      <c r="D113" s="15" t="s">
        <v>25</v>
      </c>
      <c r="E113" s="15" t="s">
        <v>25</v>
      </c>
      <c r="F113" s="151" t="s">
        <v>26</v>
      </c>
      <c r="G113" s="15" t="s">
        <v>25</v>
      </c>
      <c r="H113" s="15" t="s">
        <v>25</v>
      </c>
      <c r="I113" s="151" t="s">
        <v>26</v>
      </c>
      <c r="J113" s="15" t="s">
        <v>25</v>
      </c>
      <c r="K113" s="15" t="s">
        <v>25</v>
      </c>
      <c r="L113" s="151" t="s">
        <v>26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 t="s">
        <v>27</v>
      </c>
      <c r="X113" s="17" t="s">
        <v>28</v>
      </c>
      <c r="Y113" s="15" t="s">
        <v>65</v>
      </c>
      <c r="Z113" s="15" t="s">
        <v>66</v>
      </c>
      <c r="AA113" s="17" t="s">
        <v>29</v>
      </c>
      <c r="AB113" s="16" t="s">
        <v>30</v>
      </c>
      <c r="AC113" s="17" t="s">
        <v>29</v>
      </c>
      <c r="AD113" s="17" t="s">
        <v>29</v>
      </c>
    </row>
    <row r="114" spans="1:30" ht="13.5" thickTop="1">
      <c r="A114" s="41" t="s">
        <v>31</v>
      </c>
      <c r="B114" s="35">
        <v>360</v>
      </c>
      <c r="C114" s="35">
        <v>12</v>
      </c>
      <c r="D114" s="27">
        <v>81</v>
      </c>
      <c r="E114" s="27">
        <v>8</v>
      </c>
      <c r="F114" s="152">
        <v>90</v>
      </c>
      <c r="G114" s="32">
        <v>95</v>
      </c>
      <c r="H114" s="27">
        <v>6</v>
      </c>
      <c r="I114" s="152">
        <v>94</v>
      </c>
      <c r="J114" s="32">
        <v>195</v>
      </c>
      <c r="K114" s="27">
        <v>25</v>
      </c>
      <c r="L114" s="152">
        <v>87</v>
      </c>
      <c r="M114" s="18">
        <v>7.5</v>
      </c>
      <c r="N114" s="18">
        <v>7.5</v>
      </c>
      <c r="O114" s="20">
        <v>1.6639999999999999</v>
      </c>
      <c r="P114" s="20">
        <v>1.3420000000000001</v>
      </c>
      <c r="Q114" s="71"/>
      <c r="R114" s="71"/>
      <c r="S114" s="71"/>
      <c r="T114" s="71"/>
      <c r="U114" s="71"/>
      <c r="V114" s="71"/>
      <c r="W114" s="28">
        <v>0</v>
      </c>
      <c r="X114" s="28"/>
      <c r="Y114" s="51"/>
      <c r="Z114" s="57"/>
      <c r="AA114" s="24">
        <v>744</v>
      </c>
      <c r="AB114" s="5">
        <f t="shared" ref="AB114:AB125" si="18">AA114/B114</f>
        <v>2.0666666666666669</v>
      </c>
      <c r="AC114" s="24">
        <v>107</v>
      </c>
      <c r="AD114" s="24">
        <v>34</v>
      </c>
    </row>
    <row r="115" spans="1:30">
      <c r="A115" s="41" t="s">
        <v>32</v>
      </c>
      <c r="B115" s="36">
        <v>369</v>
      </c>
      <c r="C115" s="38">
        <v>13</v>
      </c>
      <c r="D115" s="22">
        <v>70</v>
      </c>
      <c r="E115" s="22">
        <v>9</v>
      </c>
      <c r="F115" s="153">
        <v>87</v>
      </c>
      <c r="G115" s="22">
        <v>80</v>
      </c>
      <c r="H115" s="22">
        <v>6</v>
      </c>
      <c r="I115" s="153">
        <v>93</v>
      </c>
      <c r="J115" s="33">
        <v>170</v>
      </c>
      <c r="K115" s="22">
        <v>20</v>
      </c>
      <c r="L115" s="153">
        <v>88</v>
      </c>
      <c r="M115" s="18">
        <v>7.4</v>
      </c>
      <c r="N115" s="18">
        <v>7.4</v>
      </c>
      <c r="O115" s="20">
        <v>1.1559999999999999</v>
      </c>
      <c r="P115" s="20">
        <v>1.024</v>
      </c>
      <c r="Q115" s="20"/>
      <c r="R115" s="20"/>
      <c r="S115" s="20"/>
      <c r="T115" s="20"/>
      <c r="U115" s="20"/>
      <c r="V115" s="20"/>
      <c r="W115" s="5">
        <v>0</v>
      </c>
      <c r="X115" s="58"/>
      <c r="Y115" s="51"/>
      <c r="Z115" s="52"/>
      <c r="AA115" s="25">
        <v>511</v>
      </c>
      <c r="AB115" s="5">
        <f t="shared" si="18"/>
        <v>1.3848238482384825</v>
      </c>
      <c r="AC115" s="25">
        <v>111</v>
      </c>
      <c r="AD115" s="25">
        <v>36</v>
      </c>
    </row>
    <row r="116" spans="1:30">
      <c r="A116" s="41" t="s">
        <v>33</v>
      </c>
      <c r="B116" s="36">
        <v>1293</v>
      </c>
      <c r="C116" s="38">
        <v>42</v>
      </c>
      <c r="D116" s="22">
        <v>69</v>
      </c>
      <c r="E116" s="22">
        <v>8</v>
      </c>
      <c r="F116" s="153">
        <v>88</v>
      </c>
      <c r="G116" s="22">
        <v>93</v>
      </c>
      <c r="H116" s="22">
        <v>6</v>
      </c>
      <c r="I116" s="153">
        <v>94</v>
      </c>
      <c r="J116" s="33">
        <v>208</v>
      </c>
      <c r="K116" s="22">
        <v>26</v>
      </c>
      <c r="L116" s="153">
        <v>88</v>
      </c>
      <c r="M116" s="18">
        <v>7.5</v>
      </c>
      <c r="N116" s="18">
        <v>7.5</v>
      </c>
      <c r="O116" s="20">
        <v>0.879</v>
      </c>
      <c r="P116" s="20">
        <v>0.77100000000000002</v>
      </c>
      <c r="Q116" s="20"/>
      <c r="R116" s="20"/>
      <c r="S116" s="20"/>
      <c r="T116" s="20"/>
      <c r="U116" s="20"/>
      <c r="V116" s="20"/>
      <c r="W116" s="5">
        <v>0</v>
      </c>
      <c r="X116" s="58"/>
      <c r="Y116" s="51"/>
      <c r="Z116" s="52"/>
      <c r="AA116" s="25">
        <v>885</v>
      </c>
      <c r="AB116" s="5">
        <f t="shared" si="18"/>
        <v>0.68445475638051045</v>
      </c>
      <c r="AC116" s="25">
        <v>413</v>
      </c>
      <c r="AD116" s="25">
        <v>114</v>
      </c>
    </row>
    <row r="117" spans="1:30">
      <c r="A117" s="41" t="s">
        <v>34</v>
      </c>
      <c r="B117" s="36">
        <v>1067</v>
      </c>
      <c r="C117" s="38">
        <v>36</v>
      </c>
      <c r="D117" s="22">
        <v>140</v>
      </c>
      <c r="E117" s="22">
        <v>8</v>
      </c>
      <c r="F117" s="153">
        <v>94</v>
      </c>
      <c r="G117" s="22">
        <v>265</v>
      </c>
      <c r="H117" s="22">
        <v>8</v>
      </c>
      <c r="I117" s="153">
        <v>97</v>
      </c>
      <c r="J117" s="33">
        <v>464</v>
      </c>
      <c r="K117" s="22">
        <v>34</v>
      </c>
      <c r="L117" s="153">
        <v>93</v>
      </c>
      <c r="M117" s="18">
        <v>7.5</v>
      </c>
      <c r="N117" s="18">
        <v>7.5</v>
      </c>
      <c r="O117" s="20">
        <v>1.1879999999999999</v>
      </c>
      <c r="P117" s="20">
        <v>0.92200000000000004</v>
      </c>
      <c r="Q117" s="20"/>
      <c r="R117" s="20"/>
      <c r="S117" s="20"/>
      <c r="T117" s="20"/>
      <c r="U117" s="20"/>
      <c r="V117" s="20"/>
      <c r="W117" s="5">
        <v>0</v>
      </c>
      <c r="X117" s="58"/>
      <c r="Y117" s="51"/>
      <c r="Z117" s="52"/>
      <c r="AA117" s="25">
        <v>797</v>
      </c>
      <c r="AB117" s="5">
        <f t="shared" si="18"/>
        <v>0.74695407685098403</v>
      </c>
      <c r="AC117" s="25">
        <v>260</v>
      </c>
      <c r="AD117" s="25">
        <v>68</v>
      </c>
    </row>
    <row r="118" spans="1:30">
      <c r="A118" s="41" t="s">
        <v>35</v>
      </c>
      <c r="B118" s="36">
        <v>835</v>
      </c>
      <c r="C118" s="38">
        <v>27</v>
      </c>
      <c r="D118" s="22">
        <v>121</v>
      </c>
      <c r="E118" s="22">
        <v>4</v>
      </c>
      <c r="F118" s="153">
        <v>97</v>
      </c>
      <c r="G118" s="22">
        <v>177</v>
      </c>
      <c r="H118" s="22">
        <v>4</v>
      </c>
      <c r="I118" s="153">
        <v>98</v>
      </c>
      <c r="J118" s="33">
        <v>336</v>
      </c>
      <c r="K118" s="22">
        <v>24</v>
      </c>
      <c r="L118" s="153">
        <v>93</v>
      </c>
      <c r="M118" s="18">
        <v>7.1</v>
      </c>
      <c r="N118" s="18">
        <v>7.3</v>
      </c>
      <c r="O118" s="20">
        <v>1.2589999999999999</v>
      </c>
      <c r="P118" s="20">
        <v>0.93200000000000005</v>
      </c>
      <c r="Q118" s="20"/>
      <c r="R118" s="20"/>
      <c r="S118" s="20"/>
      <c r="T118" s="20"/>
      <c r="U118" s="20"/>
      <c r="V118" s="20"/>
      <c r="W118" s="5">
        <v>0</v>
      </c>
      <c r="X118" s="58"/>
      <c r="Y118" s="51"/>
      <c r="Z118" s="52"/>
      <c r="AA118" s="25">
        <v>958</v>
      </c>
      <c r="AB118" s="5">
        <f t="shared" si="18"/>
        <v>1.1473053892215568</v>
      </c>
      <c r="AC118" s="25">
        <v>279</v>
      </c>
      <c r="AD118" s="25">
        <v>56</v>
      </c>
    </row>
    <row r="119" spans="1:30">
      <c r="A119" s="41" t="s">
        <v>36</v>
      </c>
      <c r="B119" s="36">
        <v>987</v>
      </c>
      <c r="C119" s="38">
        <v>33</v>
      </c>
      <c r="D119" s="22">
        <v>191</v>
      </c>
      <c r="E119" s="22">
        <v>11</v>
      </c>
      <c r="F119" s="153">
        <v>94</v>
      </c>
      <c r="G119" s="22">
        <v>258</v>
      </c>
      <c r="H119" s="22">
        <v>9</v>
      </c>
      <c r="I119" s="153" t="s">
        <v>69</v>
      </c>
      <c r="J119" s="33">
        <v>497</v>
      </c>
      <c r="K119" s="22">
        <v>53</v>
      </c>
      <c r="L119" s="153" t="s">
        <v>73</v>
      </c>
      <c r="M119" s="18">
        <v>7.4</v>
      </c>
      <c r="N119" s="18">
        <v>7.4</v>
      </c>
      <c r="O119" s="20">
        <v>1.5189999999999999</v>
      </c>
      <c r="P119" s="20">
        <v>1.2310000000000001</v>
      </c>
      <c r="Q119" s="20"/>
      <c r="R119" s="20"/>
      <c r="S119" s="20"/>
      <c r="T119" s="20"/>
      <c r="U119" s="20"/>
      <c r="V119" s="20"/>
      <c r="W119" s="5">
        <v>0</v>
      </c>
      <c r="X119" s="58"/>
      <c r="Y119" s="51"/>
      <c r="Z119" s="52"/>
      <c r="AA119" s="25">
        <v>1053</v>
      </c>
      <c r="AB119" s="5">
        <f t="shared" si="18"/>
        <v>1.0668693009118542</v>
      </c>
      <c r="AC119" s="25">
        <v>270</v>
      </c>
      <c r="AD119" s="25">
        <v>70</v>
      </c>
    </row>
    <row r="120" spans="1:30">
      <c r="A120" s="41" t="s">
        <v>39</v>
      </c>
      <c r="B120" s="36">
        <v>2583</v>
      </c>
      <c r="C120" s="38">
        <v>83</v>
      </c>
      <c r="D120" s="22">
        <v>231</v>
      </c>
      <c r="E120" s="22">
        <v>10</v>
      </c>
      <c r="F120" s="153">
        <v>96</v>
      </c>
      <c r="G120" s="22">
        <v>388</v>
      </c>
      <c r="H120" s="22">
        <v>6</v>
      </c>
      <c r="I120" s="153" t="s">
        <v>56</v>
      </c>
      <c r="J120" s="33">
        <v>686</v>
      </c>
      <c r="K120" s="22">
        <v>29</v>
      </c>
      <c r="L120" s="153" t="s">
        <v>44</v>
      </c>
      <c r="M120" s="18">
        <v>7.3</v>
      </c>
      <c r="N120" s="18">
        <v>7.4</v>
      </c>
      <c r="O120" s="20">
        <v>1.5629999999999999</v>
      </c>
      <c r="P120" s="20">
        <v>1.202</v>
      </c>
      <c r="Q120" s="20"/>
      <c r="R120" s="20"/>
      <c r="S120" s="20"/>
      <c r="T120" s="20"/>
      <c r="U120" s="20"/>
      <c r="V120" s="20"/>
      <c r="W120" s="5">
        <v>0</v>
      </c>
      <c r="X120" s="58"/>
      <c r="Y120" s="51"/>
      <c r="Z120" s="52"/>
      <c r="AA120" s="25">
        <v>1992</v>
      </c>
      <c r="AB120" s="5">
        <f t="shared" si="18"/>
        <v>0.77119628339140534</v>
      </c>
      <c r="AC120" s="25">
        <v>676</v>
      </c>
      <c r="AD120" s="25">
        <v>158</v>
      </c>
    </row>
    <row r="121" spans="1:30">
      <c r="A121" s="41" t="s">
        <v>42</v>
      </c>
      <c r="B121" s="36">
        <v>4446</v>
      </c>
      <c r="C121" s="38">
        <v>143</v>
      </c>
      <c r="D121" s="22">
        <v>250</v>
      </c>
      <c r="E121" s="22">
        <v>10</v>
      </c>
      <c r="F121" s="153">
        <v>96</v>
      </c>
      <c r="G121" s="22">
        <v>497</v>
      </c>
      <c r="H121" s="22">
        <v>14</v>
      </c>
      <c r="I121" s="153" t="s">
        <v>69</v>
      </c>
      <c r="J121" s="33">
        <v>823</v>
      </c>
      <c r="K121" s="22">
        <v>56</v>
      </c>
      <c r="L121" s="153" t="s">
        <v>54</v>
      </c>
      <c r="M121" s="18">
        <v>7.2</v>
      </c>
      <c r="N121" s="18">
        <v>7.6</v>
      </c>
      <c r="O121" s="20">
        <v>1.6519999999999999</v>
      </c>
      <c r="P121" s="20">
        <v>1.663</v>
      </c>
      <c r="Q121" s="20"/>
      <c r="R121" s="20"/>
      <c r="S121" s="20"/>
      <c r="T121" s="20"/>
      <c r="U121" s="20"/>
      <c r="V121" s="20"/>
      <c r="W121" s="5">
        <v>0</v>
      </c>
      <c r="X121" s="58"/>
      <c r="Y121" s="51"/>
      <c r="Z121" s="52"/>
      <c r="AA121" s="25">
        <v>3085</v>
      </c>
      <c r="AB121" s="5">
        <f t="shared" si="18"/>
        <v>0.69388214125056236</v>
      </c>
      <c r="AC121" s="25">
        <v>1119</v>
      </c>
      <c r="AD121" s="25">
        <v>280</v>
      </c>
    </row>
    <row r="122" spans="1:30">
      <c r="A122" s="41" t="s">
        <v>45</v>
      </c>
      <c r="B122" s="36">
        <v>1265</v>
      </c>
      <c r="C122" s="38">
        <v>42</v>
      </c>
      <c r="D122" s="22">
        <v>217</v>
      </c>
      <c r="E122" s="22">
        <v>15</v>
      </c>
      <c r="F122" s="153">
        <v>93</v>
      </c>
      <c r="G122" s="22">
        <v>245</v>
      </c>
      <c r="H122" s="22">
        <v>6</v>
      </c>
      <c r="I122" s="153" t="s">
        <v>56</v>
      </c>
      <c r="J122" s="33">
        <v>473</v>
      </c>
      <c r="K122" s="22">
        <v>58</v>
      </c>
      <c r="L122" s="153" t="s">
        <v>41</v>
      </c>
      <c r="M122" s="18">
        <v>7.3</v>
      </c>
      <c r="N122" s="18">
        <v>7.1</v>
      </c>
      <c r="O122" s="20">
        <v>1.907</v>
      </c>
      <c r="P122" s="20">
        <v>1.538</v>
      </c>
      <c r="Q122" s="20"/>
      <c r="R122" s="20"/>
      <c r="S122" s="20"/>
      <c r="T122" s="20"/>
      <c r="U122" s="20"/>
      <c r="V122" s="20"/>
      <c r="W122" s="5">
        <v>0</v>
      </c>
      <c r="X122" s="58"/>
      <c r="Y122" s="51"/>
      <c r="Z122" s="52"/>
      <c r="AA122" s="25">
        <v>2277</v>
      </c>
      <c r="AB122" s="5">
        <f t="shared" si="18"/>
        <v>1.8</v>
      </c>
      <c r="AC122" s="25">
        <v>346</v>
      </c>
      <c r="AD122" s="25">
        <v>114</v>
      </c>
    </row>
    <row r="123" spans="1:30">
      <c r="A123" s="41" t="s">
        <v>47</v>
      </c>
      <c r="B123" s="36">
        <v>406</v>
      </c>
      <c r="C123" s="38">
        <v>13</v>
      </c>
      <c r="D123" s="22">
        <v>81</v>
      </c>
      <c r="E123" s="22">
        <v>13</v>
      </c>
      <c r="F123" s="153">
        <v>84</v>
      </c>
      <c r="G123" s="22">
        <v>81</v>
      </c>
      <c r="H123" s="22">
        <v>5</v>
      </c>
      <c r="I123" s="153" t="s">
        <v>46</v>
      </c>
      <c r="J123" s="33">
        <v>190</v>
      </c>
      <c r="K123" s="22">
        <v>33</v>
      </c>
      <c r="L123" s="153" t="s">
        <v>94</v>
      </c>
      <c r="M123" s="18">
        <v>7.4</v>
      </c>
      <c r="N123" s="18">
        <v>7.4</v>
      </c>
      <c r="O123" s="20">
        <v>2.0579999999999998</v>
      </c>
      <c r="P123" s="20">
        <v>1.641</v>
      </c>
      <c r="Q123" s="20"/>
      <c r="R123" s="20"/>
      <c r="S123" s="20"/>
      <c r="T123" s="20"/>
      <c r="U123" s="20"/>
      <c r="V123" s="20"/>
      <c r="W123" s="5">
        <v>0</v>
      </c>
      <c r="X123" s="58"/>
      <c r="Y123" s="51"/>
      <c r="Z123" s="52"/>
      <c r="AA123" s="25">
        <v>1036</v>
      </c>
      <c r="AB123" s="5">
        <f t="shared" si="18"/>
        <v>2.5517241379310347</v>
      </c>
      <c r="AC123" s="25">
        <v>119</v>
      </c>
      <c r="AD123" s="25">
        <v>41</v>
      </c>
    </row>
    <row r="124" spans="1:30">
      <c r="A124" s="41" t="s">
        <v>49</v>
      </c>
      <c r="B124" s="36">
        <v>1128</v>
      </c>
      <c r="C124" s="38">
        <v>38</v>
      </c>
      <c r="D124" s="22">
        <v>73</v>
      </c>
      <c r="E124" s="22">
        <v>15</v>
      </c>
      <c r="F124" s="153">
        <v>79</v>
      </c>
      <c r="G124" s="22">
        <v>45</v>
      </c>
      <c r="H124" s="22">
        <v>6</v>
      </c>
      <c r="I124" s="153" t="s">
        <v>70</v>
      </c>
      <c r="J124" s="33">
        <v>93</v>
      </c>
      <c r="K124" s="22">
        <v>29</v>
      </c>
      <c r="L124" s="153" t="s">
        <v>95</v>
      </c>
      <c r="M124" s="18">
        <v>7.5</v>
      </c>
      <c r="N124" s="18">
        <v>7.6</v>
      </c>
      <c r="O124" s="20">
        <v>1.899</v>
      </c>
      <c r="P124" s="20">
        <v>1.873</v>
      </c>
      <c r="Q124" s="20"/>
      <c r="R124" s="20"/>
      <c r="S124" s="20"/>
      <c r="T124" s="20"/>
      <c r="U124" s="20"/>
      <c r="V124" s="20"/>
      <c r="W124" s="5">
        <v>0</v>
      </c>
      <c r="X124" s="58"/>
      <c r="Y124" s="51"/>
      <c r="Z124" s="52"/>
      <c r="AA124" s="25">
        <v>1080</v>
      </c>
      <c r="AB124" s="5">
        <f t="shared" si="18"/>
        <v>0.95744680851063835</v>
      </c>
      <c r="AC124" s="25">
        <v>354</v>
      </c>
      <c r="AD124" s="25">
        <v>148</v>
      </c>
    </row>
    <row r="125" spans="1:30" ht="13.5" thickBot="1">
      <c r="A125" s="41" t="s">
        <v>50</v>
      </c>
      <c r="B125" s="37">
        <v>331</v>
      </c>
      <c r="C125" s="39">
        <v>11</v>
      </c>
      <c r="D125" s="30">
        <v>54</v>
      </c>
      <c r="E125" s="30">
        <v>8</v>
      </c>
      <c r="F125" s="154">
        <v>85</v>
      </c>
      <c r="G125" s="34">
        <v>79</v>
      </c>
      <c r="H125" s="30">
        <v>7</v>
      </c>
      <c r="I125" s="154" t="s">
        <v>48</v>
      </c>
      <c r="J125" s="34">
        <v>165</v>
      </c>
      <c r="K125" s="30">
        <v>22</v>
      </c>
      <c r="L125" s="154" t="s">
        <v>70</v>
      </c>
      <c r="M125" s="18">
        <v>7.7</v>
      </c>
      <c r="N125" s="18">
        <v>7.7</v>
      </c>
      <c r="O125" s="20">
        <v>1.7</v>
      </c>
      <c r="P125" s="20">
        <v>1.7230000000000001</v>
      </c>
      <c r="Q125" s="72"/>
      <c r="R125" s="72"/>
      <c r="S125" s="72"/>
      <c r="T125" s="72"/>
      <c r="U125" s="72"/>
      <c r="V125" s="72"/>
      <c r="W125" s="48">
        <v>0</v>
      </c>
      <c r="X125" s="59"/>
      <c r="Y125" s="51"/>
      <c r="Z125" s="53"/>
      <c r="AA125" s="26">
        <v>869</v>
      </c>
      <c r="AB125" s="48">
        <f t="shared" si="18"/>
        <v>2.6253776435045317</v>
      </c>
      <c r="AC125" s="26">
        <v>110</v>
      </c>
      <c r="AD125" s="26">
        <v>67</v>
      </c>
    </row>
    <row r="126" spans="1:30" ht="13.5" thickTop="1">
      <c r="A126" s="43" t="s">
        <v>96</v>
      </c>
      <c r="B126" s="44">
        <f>SUM(B114:B125)</f>
        <v>15070</v>
      </c>
      <c r="C126" s="62"/>
      <c r="D126" s="62"/>
      <c r="E126" s="62"/>
      <c r="F126" s="155"/>
      <c r="G126" s="62"/>
      <c r="H126" s="62"/>
      <c r="I126" s="155"/>
      <c r="J126" s="62"/>
      <c r="K126" s="62"/>
      <c r="L126" s="155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4">
        <f>SUM(W114:W125)</f>
        <v>0</v>
      </c>
      <c r="X126" s="60"/>
      <c r="Y126" s="44">
        <f t="shared" ref="Y126:AD126" si="19">SUM(Y114:Y125)</f>
        <v>0</v>
      </c>
      <c r="Z126" s="44">
        <f t="shared" si="19"/>
        <v>0</v>
      </c>
      <c r="AA126" s="44">
        <f t="shared" si="19"/>
        <v>15287</v>
      </c>
      <c r="AB126" s="63">
        <f t="shared" si="19"/>
        <v>16.496701052858228</v>
      </c>
      <c r="AC126" s="44">
        <f t="shared" si="19"/>
        <v>4164</v>
      </c>
      <c r="AD126" s="44">
        <f t="shared" si="19"/>
        <v>1186</v>
      </c>
    </row>
    <row r="127" spans="1:30" ht="13.5" thickBot="1">
      <c r="A127" s="42" t="s">
        <v>97</v>
      </c>
      <c r="B127" s="6">
        <f>SUM(AVERAGE(B114:B125))</f>
        <v>1255.8333333333333</v>
      </c>
      <c r="C127" s="6">
        <f t="shared" ref="C127:J127" si="20">SUM(AVERAGE(C114:C125))</f>
        <v>41.083333333333336</v>
      </c>
      <c r="D127" s="6">
        <f t="shared" si="20"/>
        <v>131.5</v>
      </c>
      <c r="E127" s="6">
        <f>SUM(AVERAGE(E114:E125))</f>
        <v>9.9166666666666661</v>
      </c>
      <c r="F127" s="156">
        <f>SUM(AVERAGE(F114:F125))</f>
        <v>90.25</v>
      </c>
      <c r="G127" s="6">
        <f>SUM(AVERAGE(G114:G125))</f>
        <v>191.91666666666666</v>
      </c>
      <c r="H127" s="6">
        <f>SUM(AVERAGE(H114:H125))</f>
        <v>6.916666666666667</v>
      </c>
      <c r="I127" s="156">
        <f>SUM(AVERAGE(I114:I125))</f>
        <v>95.2</v>
      </c>
      <c r="J127" s="6">
        <f t="shared" si="20"/>
        <v>358.33333333333331</v>
      </c>
      <c r="K127" s="6">
        <f t="shared" ref="K127:P127" si="21">SUM(AVERAGE(K114:K125))</f>
        <v>34.083333333333336</v>
      </c>
      <c r="L127" s="156">
        <f t="shared" si="21"/>
        <v>89.8</v>
      </c>
      <c r="M127" s="19">
        <f t="shared" si="21"/>
        <v>7.4000000000000012</v>
      </c>
      <c r="N127" s="19">
        <f t="shared" si="21"/>
        <v>7.4499999999999993</v>
      </c>
      <c r="O127" s="19">
        <f t="shared" si="21"/>
        <v>1.5369999999999999</v>
      </c>
      <c r="P127" s="19">
        <f t="shared" si="21"/>
        <v>1.3218333333333334</v>
      </c>
      <c r="Q127" s="19"/>
      <c r="R127" s="19"/>
      <c r="S127" s="19"/>
      <c r="T127" s="19"/>
      <c r="U127" s="19"/>
      <c r="V127" s="19"/>
      <c r="W127" s="6">
        <f>SUM(AVERAGE(W114:W125))</f>
        <v>0</v>
      </c>
      <c r="X127" s="61"/>
      <c r="Y127" s="6"/>
      <c r="Z127" s="56"/>
      <c r="AA127" s="6">
        <f>SUM(AVERAGE(AA114:AA125))</f>
        <v>1273.9166666666667</v>
      </c>
      <c r="AB127" s="40">
        <f>SUM(AVERAGE(AB114:AB125))</f>
        <v>1.3747250877381856</v>
      </c>
      <c r="AC127" s="6">
        <f>SUM(AVERAGE(AC114:AC125))</f>
        <v>347</v>
      </c>
      <c r="AD127" s="6">
        <f>SUM(AVERAGE(AD114:AD125))</f>
        <v>98.833333333333329</v>
      </c>
    </row>
    <row r="128" spans="1:30" ht="13.5" thickTop="1"/>
    <row r="129" spans="1:38" ht="13.5" thickBot="1"/>
    <row r="130" spans="1:38" ht="13.5" thickTop="1">
      <c r="A130" s="11" t="s">
        <v>5</v>
      </c>
      <c r="B130" s="12" t="s">
        <v>6</v>
      </c>
      <c r="C130" s="12" t="s">
        <v>6</v>
      </c>
      <c r="D130" s="12" t="s">
        <v>7</v>
      </c>
      <c r="E130" s="12" t="s">
        <v>8</v>
      </c>
      <c r="F130" s="150" t="s">
        <v>2</v>
      </c>
      <c r="G130" s="12" t="s">
        <v>9</v>
      </c>
      <c r="H130" s="12" t="s">
        <v>10</v>
      </c>
      <c r="I130" s="150" t="s">
        <v>3</v>
      </c>
      <c r="J130" s="12" t="s">
        <v>11</v>
      </c>
      <c r="K130" s="12" t="s">
        <v>12</v>
      </c>
      <c r="L130" s="150" t="s">
        <v>13</v>
      </c>
      <c r="M130" s="12" t="s">
        <v>14</v>
      </c>
      <c r="N130" s="12" t="s">
        <v>15</v>
      </c>
      <c r="O130" s="12" t="s">
        <v>16</v>
      </c>
      <c r="P130" s="12" t="s">
        <v>17</v>
      </c>
      <c r="Q130" s="12"/>
      <c r="R130" s="12"/>
      <c r="S130" s="12"/>
      <c r="T130" s="12"/>
      <c r="U130" s="12"/>
      <c r="V130" s="12"/>
      <c r="W130" s="12" t="s">
        <v>18</v>
      </c>
      <c r="X130" s="13" t="s">
        <v>19</v>
      </c>
      <c r="Y130" s="159" t="s">
        <v>61</v>
      </c>
      <c r="Z130" s="160"/>
      <c r="AA130" s="13" t="s">
        <v>20</v>
      </c>
      <c r="AB130" s="13" t="s">
        <v>21</v>
      </c>
      <c r="AC130" s="13" t="s">
        <v>62</v>
      </c>
      <c r="AD130" s="13" t="s">
        <v>63</v>
      </c>
      <c r="AH130" s="114" t="s">
        <v>98</v>
      </c>
      <c r="AI130" s="115" t="s">
        <v>99</v>
      </c>
      <c r="AJ130" s="116" t="s">
        <v>100</v>
      </c>
      <c r="AK130" s="117" t="s">
        <v>98</v>
      </c>
      <c r="AL130" s="116" t="s">
        <v>98</v>
      </c>
    </row>
    <row r="131" spans="1:38" ht="14.25" thickBot="1">
      <c r="A131" s="14" t="s">
        <v>101</v>
      </c>
      <c r="B131" s="15" t="s">
        <v>23</v>
      </c>
      <c r="C131" s="15" t="s">
        <v>24</v>
      </c>
      <c r="D131" s="15" t="s">
        <v>25</v>
      </c>
      <c r="E131" s="15" t="s">
        <v>25</v>
      </c>
      <c r="F131" s="151" t="s">
        <v>26</v>
      </c>
      <c r="G131" s="15" t="s">
        <v>25</v>
      </c>
      <c r="H131" s="15" t="s">
        <v>25</v>
      </c>
      <c r="I131" s="151" t="s">
        <v>26</v>
      </c>
      <c r="J131" s="15" t="s">
        <v>25</v>
      </c>
      <c r="K131" s="15" t="s">
        <v>25</v>
      </c>
      <c r="L131" s="151" t="s">
        <v>26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 t="s">
        <v>102</v>
      </c>
      <c r="X131" s="17" t="s">
        <v>28</v>
      </c>
      <c r="Y131" s="15" t="s">
        <v>65</v>
      </c>
      <c r="Z131" s="15" t="s">
        <v>66</v>
      </c>
      <c r="AA131" s="17" t="s">
        <v>29</v>
      </c>
      <c r="AB131" s="16" t="s">
        <v>30</v>
      </c>
      <c r="AC131" s="17" t="s">
        <v>29</v>
      </c>
      <c r="AD131" s="17" t="s">
        <v>29</v>
      </c>
      <c r="AH131" s="118" t="s">
        <v>6</v>
      </c>
      <c r="AI131" s="119" t="s">
        <v>103</v>
      </c>
      <c r="AJ131" s="100" t="s">
        <v>104</v>
      </c>
      <c r="AK131" s="120" t="s">
        <v>105</v>
      </c>
      <c r="AL131" s="100" t="s">
        <v>106</v>
      </c>
    </row>
    <row r="132" spans="1:38" ht="13.5" thickTop="1">
      <c r="A132" s="41" t="s">
        <v>31</v>
      </c>
      <c r="B132" s="35">
        <v>203</v>
      </c>
      <c r="C132" s="35">
        <v>7</v>
      </c>
      <c r="D132" s="27">
        <v>68</v>
      </c>
      <c r="E132" s="27">
        <v>6</v>
      </c>
      <c r="F132" s="152">
        <v>91</v>
      </c>
      <c r="G132" s="32">
        <v>92</v>
      </c>
      <c r="H132" s="27">
        <v>4</v>
      </c>
      <c r="I132" s="152">
        <v>96</v>
      </c>
      <c r="J132" s="32">
        <v>179</v>
      </c>
      <c r="K132" s="27">
        <v>19</v>
      </c>
      <c r="L132" s="152">
        <v>89</v>
      </c>
      <c r="M132" s="18">
        <v>7.6</v>
      </c>
      <c r="N132" s="18">
        <v>7.7</v>
      </c>
      <c r="O132" s="20">
        <v>2.2629999999999999</v>
      </c>
      <c r="P132" s="20">
        <v>1.6779999999999999</v>
      </c>
      <c r="Q132" s="71"/>
      <c r="R132" s="71"/>
      <c r="S132" s="71"/>
      <c r="T132" s="71"/>
      <c r="U132" s="71"/>
      <c r="V132" s="71"/>
      <c r="W132" s="28"/>
      <c r="X132" s="28"/>
      <c r="Y132" s="51"/>
      <c r="Z132" s="57"/>
      <c r="AA132" s="24">
        <v>556</v>
      </c>
      <c r="AB132" s="5">
        <f t="shared" ref="AB132:AB143" si="22">AA132/B132</f>
        <v>2.7389162561576357</v>
      </c>
      <c r="AC132" s="24">
        <v>79</v>
      </c>
      <c r="AD132" s="24">
        <v>46</v>
      </c>
      <c r="AH132" s="121">
        <f>C132/$C$2</f>
        <v>2.9166666666666667E-2</v>
      </c>
      <c r="AI132" s="122">
        <f>(C132*D132)/1000</f>
        <v>0.47599999999999998</v>
      </c>
      <c r="AJ132" s="123">
        <f>(AI132)/$E$3</f>
        <v>6.6332218506131545E-3</v>
      </c>
      <c r="AK132" s="124">
        <f>(C132*G132)/1000</f>
        <v>0.64400000000000002</v>
      </c>
      <c r="AL132" s="123">
        <f>(AK132)/$G$3</f>
        <v>6.7083333333333335E-3</v>
      </c>
    </row>
    <row r="133" spans="1:38">
      <c r="A133" s="41" t="s">
        <v>32</v>
      </c>
      <c r="B133" s="36">
        <v>294</v>
      </c>
      <c r="C133" s="38">
        <v>11</v>
      </c>
      <c r="D133" s="22">
        <v>111</v>
      </c>
      <c r="E133" s="22">
        <v>9</v>
      </c>
      <c r="F133" s="153">
        <v>92</v>
      </c>
      <c r="G133" s="22">
        <v>95</v>
      </c>
      <c r="H133" s="22">
        <v>10</v>
      </c>
      <c r="I133" s="153">
        <v>89</v>
      </c>
      <c r="J133" s="33">
        <v>202</v>
      </c>
      <c r="K133" s="22">
        <v>30</v>
      </c>
      <c r="L133" s="153">
        <v>85</v>
      </c>
      <c r="M133" s="18">
        <v>7.6</v>
      </c>
      <c r="N133" s="18">
        <v>7.7</v>
      </c>
      <c r="O133" s="20">
        <v>1.921</v>
      </c>
      <c r="P133" s="20">
        <v>1.6970000000000001</v>
      </c>
      <c r="Q133" s="20"/>
      <c r="R133" s="20"/>
      <c r="S133" s="20"/>
      <c r="T133" s="20"/>
      <c r="U133" s="20"/>
      <c r="V133" s="20"/>
      <c r="W133" s="5"/>
      <c r="X133" s="58"/>
      <c r="Y133" s="51"/>
      <c r="Z133" s="52"/>
      <c r="AA133" s="25">
        <v>528</v>
      </c>
      <c r="AB133" s="5">
        <f t="shared" si="22"/>
        <v>1.7959183673469388</v>
      </c>
      <c r="AC133" s="25">
        <v>107</v>
      </c>
      <c r="AD133" s="25">
        <v>42</v>
      </c>
      <c r="AH133" s="121">
        <f t="shared" ref="AH133:AH143" si="23">C133/$C$2</f>
        <v>4.583333333333333E-2</v>
      </c>
      <c r="AI133" s="122">
        <f t="shared" ref="AI133:AI143" si="24">(C133*D133)/1000</f>
        <v>1.2210000000000001</v>
      </c>
      <c r="AJ133" s="123">
        <f t="shared" ref="AJ133:AJ145" si="25">(AI133)/$E$3</f>
        <v>1.7015050167224079E-2</v>
      </c>
      <c r="AK133" s="124">
        <f t="shared" ref="AK133:AK143" si="26">(C133*G133)/1000</f>
        <v>1.0449999999999999</v>
      </c>
      <c r="AL133" s="123">
        <f t="shared" ref="AL133:AL145" si="27">(AK133)/$G$3</f>
        <v>1.0885416666666667E-2</v>
      </c>
    </row>
    <row r="134" spans="1:38">
      <c r="A134" s="41" t="s">
        <v>33</v>
      </c>
      <c r="B134" s="36">
        <v>780</v>
      </c>
      <c r="C134" s="38">
        <v>25</v>
      </c>
      <c r="D134" s="22">
        <v>98</v>
      </c>
      <c r="E134" s="22">
        <v>9</v>
      </c>
      <c r="F134" s="153">
        <v>91</v>
      </c>
      <c r="G134" s="22">
        <v>83</v>
      </c>
      <c r="H134" s="22">
        <v>9</v>
      </c>
      <c r="I134" s="153">
        <v>93</v>
      </c>
      <c r="J134" s="33">
        <v>182</v>
      </c>
      <c r="K134" s="22">
        <v>21</v>
      </c>
      <c r="L134" s="153">
        <v>88</v>
      </c>
      <c r="M134" s="18">
        <v>7.7</v>
      </c>
      <c r="N134" s="18">
        <v>7.8</v>
      </c>
      <c r="O134" s="20">
        <v>1.151</v>
      </c>
      <c r="P134" s="20">
        <v>1.02</v>
      </c>
      <c r="Q134" s="20"/>
      <c r="R134" s="20"/>
      <c r="S134" s="20"/>
      <c r="T134" s="20"/>
      <c r="U134" s="20"/>
      <c r="V134" s="20"/>
      <c r="W134" s="5"/>
      <c r="X134" s="58"/>
      <c r="Y134" s="51"/>
      <c r="Z134" s="52"/>
      <c r="AA134" s="25">
        <v>790</v>
      </c>
      <c r="AB134" s="5">
        <f t="shared" si="22"/>
        <v>1.0128205128205128</v>
      </c>
      <c r="AC134" s="25">
        <v>263</v>
      </c>
      <c r="AD134" s="25">
        <v>49</v>
      </c>
      <c r="AH134" s="121">
        <f t="shared" si="23"/>
        <v>0.10416666666666667</v>
      </c>
      <c r="AI134" s="122">
        <f t="shared" si="24"/>
        <v>2.4500000000000002</v>
      </c>
      <c r="AJ134" s="123">
        <f t="shared" si="25"/>
        <v>3.4141583054626536E-2</v>
      </c>
      <c r="AK134" s="124">
        <f t="shared" si="26"/>
        <v>2.0750000000000002</v>
      </c>
      <c r="AL134" s="123">
        <f t="shared" si="27"/>
        <v>2.1614583333333336E-2</v>
      </c>
    </row>
    <row r="135" spans="1:38">
      <c r="A135" s="41" t="s">
        <v>34</v>
      </c>
      <c r="B135" s="36">
        <v>1204</v>
      </c>
      <c r="C135" s="38">
        <v>40</v>
      </c>
      <c r="D135" s="22">
        <v>143</v>
      </c>
      <c r="E135" s="22">
        <v>17</v>
      </c>
      <c r="F135" s="153">
        <v>88</v>
      </c>
      <c r="G135" s="22">
        <v>185</v>
      </c>
      <c r="H135" s="22">
        <v>19</v>
      </c>
      <c r="I135" s="153">
        <v>90</v>
      </c>
      <c r="J135" s="33">
        <v>285</v>
      </c>
      <c r="K135" s="22">
        <v>51</v>
      </c>
      <c r="L135" s="153">
        <v>82</v>
      </c>
      <c r="M135" s="18">
        <v>7.5</v>
      </c>
      <c r="N135" s="18">
        <v>7.5</v>
      </c>
      <c r="O135" s="20">
        <v>1.885</v>
      </c>
      <c r="P135" s="20">
        <v>1.982</v>
      </c>
      <c r="Q135" s="20"/>
      <c r="R135" s="20"/>
      <c r="S135" s="20"/>
      <c r="T135" s="20"/>
      <c r="U135" s="20"/>
      <c r="V135" s="20"/>
      <c r="W135" s="5"/>
      <c r="X135" s="58"/>
      <c r="Y135" s="51"/>
      <c r="Z135" s="52"/>
      <c r="AA135" s="25">
        <v>1522</v>
      </c>
      <c r="AB135" s="5">
        <f t="shared" si="22"/>
        <v>1.2641196013289036</v>
      </c>
      <c r="AC135" s="25">
        <v>322</v>
      </c>
      <c r="AD135" s="25">
        <v>108</v>
      </c>
      <c r="AH135" s="121">
        <f t="shared" si="23"/>
        <v>0.16666666666666666</v>
      </c>
      <c r="AI135" s="122">
        <f t="shared" si="24"/>
        <v>5.72</v>
      </c>
      <c r="AJ135" s="123">
        <f t="shared" si="25"/>
        <v>7.9710144927536225E-2</v>
      </c>
      <c r="AK135" s="124">
        <f t="shared" si="26"/>
        <v>7.4</v>
      </c>
      <c r="AL135" s="123">
        <f t="shared" si="27"/>
        <v>7.7083333333333337E-2</v>
      </c>
    </row>
    <row r="136" spans="1:38">
      <c r="A136" s="41" t="s">
        <v>35</v>
      </c>
      <c r="B136" s="36">
        <v>668</v>
      </c>
      <c r="C136" s="38">
        <v>22</v>
      </c>
      <c r="D136" s="22">
        <v>163</v>
      </c>
      <c r="E136" s="22">
        <v>9</v>
      </c>
      <c r="F136" s="153">
        <v>94</v>
      </c>
      <c r="G136" s="22">
        <v>323</v>
      </c>
      <c r="H136" s="22">
        <v>5</v>
      </c>
      <c r="I136" s="153">
        <v>98</v>
      </c>
      <c r="J136" s="33">
        <v>539</v>
      </c>
      <c r="K136" s="22">
        <v>25</v>
      </c>
      <c r="L136" s="153">
        <v>95</v>
      </c>
      <c r="M136" s="18">
        <v>7.5</v>
      </c>
      <c r="N136" s="18">
        <v>7.5</v>
      </c>
      <c r="O136" s="20">
        <v>1.819</v>
      </c>
      <c r="P136" s="20">
        <v>1.3220000000000001</v>
      </c>
      <c r="Q136" s="20"/>
      <c r="R136" s="20"/>
      <c r="S136" s="20"/>
      <c r="T136" s="20"/>
      <c r="U136" s="20"/>
      <c r="V136" s="20"/>
      <c r="W136" s="5"/>
      <c r="X136" s="58"/>
      <c r="Y136" s="51"/>
      <c r="Z136" s="52"/>
      <c r="AA136" s="25">
        <v>916</v>
      </c>
      <c r="AB136" s="5">
        <f t="shared" si="22"/>
        <v>1.3712574850299402</v>
      </c>
      <c r="AC136" s="25">
        <v>193</v>
      </c>
      <c r="AD136" s="25">
        <v>65</v>
      </c>
      <c r="AH136" s="121">
        <f t="shared" si="23"/>
        <v>9.166666666666666E-2</v>
      </c>
      <c r="AI136" s="122">
        <f t="shared" si="24"/>
        <v>3.5859999999999999</v>
      </c>
      <c r="AJ136" s="123">
        <f t="shared" si="25"/>
        <v>4.99721293199554E-2</v>
      </c>
      <c r="AK136" s="124">
        <f t="shared" si="26"/>
        <v>7.1059999999999999</v>
      </c>
      <c r="AL136" s="123">
        <f t="shared" si="27"/>
        <v>7.4020833333333327E-2</v>
      </c>
    </row>
    <row r="137" spans="1:38">
      <c r="A137" s="41" t="s">
        <v>36</v>
      </c>
      <c r="B137" s="36">
        <v>1062</v>
      </c>
      <c r="C137" s="38">
        <v>35</v>
      </c>
      <c r="D137" s="22">
        <v>189</v>
      </c>
      <c r="E137" s="22">
        <v>9</v>
      </c>
      <c r="F137" s="153">
        <v>95</v>
      </c>
      <c r="G137" s="22">
        <v>350</v>
      </c>
      <c r="H137" s="22">
        <v>8</v>
      </c>
      <c r="I137" s="153" t="s">
        <v>56</v>
      </c>
      <c r="J137" s="33">
        <v>600</v>
      </c>
      <c r="K137" s="22">
        <v>29</v>
      </c>
      <c r="L137" s="153" t="s">
        <v>72</v>
      </c>
      <c r="M137" s="18">
        <v>7.4</v>
      </c>
      <c r="N137" s="18">
        <v>7.5</v>
      </c>
      <c r="O137" s="20">
        <v>1.8440000000000001</v>
      </c>
      <c r="P137" s="20">
        <v>1.5129999999999999</v>
      </c>
      <c r="Q137" s="20"/>
      <c r="R137" s="20"/>
      <c r="S137" s="20"/>
      <c r="T137" s="20"/>
      <c r="U137" s="20"/>
      <c r="V137" s="20"/>
      <c r="W137" s="5"/>
      <c r="X137" s="58"/>
      <c r="Y137" s="51"/>
      <c r="Z137" s="52"/>
      <c r="AA137" s="25">
        <v>935</v>
      </c>
      <c r="AB137" s="5">
        <f t="shared" si="22"/>
        <v>0.88041431261770242</v>
      </c>
      <c r="AC137" s="25">
        <v>293</v>
      </c>
      <c r="AD137" s="25">
        <v>91</v>
      </c>
      <c r="AH137" s="121">
        <f t="shared" si="23"/>
        <v>0.14583333333333334</v>
      </c>
      <c r="AI137" s="122">
        <f t="shared" si="24"/>
        <v>6.6150000000000002</v>
      </c>
      <c r="AJ137" s="123">
        <f t="shared" si="25"/>
        <v>9.2182274247491633E-2</v>
      </c>
      <c r="AK137" s="124">
        <f t="shared" si="26"/>
        <v>12.25</v>
      </c>
      <c r="AL137" s="123">
        <f t="shared" si="27"/>
        <v>0.12760416666666666</v>
      </c>
    </row>
    <row r="138" spans="1:38">
      <c r="A138" s="41" t="s">
        <v>39</v>
      </c>
      <c r="B138" s="36">
        <v>1965</v>
      </c>
      <c r="C138" s="38">
        <v>63</v>
      </c>
      <c r="D138" s="22">
        <v>217</v>
      </c>
      <c r="E138" s="22">
        <v>5</v>
      </c>
      <c r="F138" s="153">
        <v>98</v>
      </c>
      <c r="G138" s="22">
        <v>430</v>
      </c>
      <c r="H138" s="22">
        <v>3</v>
      </c>
      <c r="I138" s="153" t="s">
        <v>43</v>
      </c>
      <c r="J138" s="33">
        <v>807</v>
      </c>
      <c r="K138" s="22">
        <v>25</v>
      </c>
      <c r="L138" s="153" t="s">
        <v>69</v>
      </c>
      <c r="M138" s="18">
        <v>7.3</v>
      </c>
      <c r="N138" s="18">
        <v>7.5</v>
      </c>
      <c r="O138" s="20">
        <v>2.0569999999999999</v>
      </c>
      <c r="P138" s="20">
        <v>1.544</v>
      </c>
      <c r="Q138" s="20"/>
      <c r="R138" s="20"/>
      <c r="S138" s="20"/>
      <c r="T138" s="20"/>
      <c r="U138" s="20"/>
      <c r="V138" s="20"/>
      <c r="W138" s="5">
        <v>48</v>
      </c>
      <c r="X138" s="58"/>
      <c r="Y138" s="51"/>
      <c r="Z138" s="52"/>
      <c r="AA138" s="25">
        <v>1837</v>
      </c>
      <c r="AB138" s="5">
        <f t="shared" si="22"/>
        <v>0.93486005089058521</v>
      </c>
      <c r="AC138" s="25">
        <v>2444</v>
      </c>
      <c r="AD138" s="25">
        <v>163</v>
      </c>
      <c r="AH138" s="121">
        <f t="shared" si="23"/>
        <v>0.26250000000000001</v>
      </c>
      <c r="AI138" s="122">
        <f t="shared" si="24"/>
        <v>13.670999999999999</v>
      </c>
      <c r="AJ138" s="123">
        <f t="shared" si="25"/>
        <v>0.19051003344481604</v>
      </c>
      <c r="AK138" s="124">
        <f t="shared" si="26"/>
        <v>27.09</v>
      </c>
      <c r="AL138" s="123">
        <f t="shared" si="27"/>
        <v>0.28218749999999998</v>
      </c>
    </row>
    <row r="139" spans="1:38">
      <c r="A139" s="41" t="s">
        <v>42</v>
      </c>
      <c r="B139" s="36">
        <v>4024</v>
      </c>
      <c r="C139" s="38">
        <v>130</v>
      </c>
      <c r="D139" s="22">
        <v>241</v>
      </c>
      <c r="E139" s="22">
        <v>12</v>
      </c>
      <c r="F139" s="153">
        <v>95</v>
      </c>
      <c r="G139" s="22">
        <v>543</v>
      </c>
      <c r="H139" s="22">
        <v>11</v>
      </c>
      <c r="I139" s="153" t="s">
        <v>56</v>
      </c>
      <c r="J139" s="33">
        <v>810</v>
      </c>
      <c r="K139" s="22">
        <v>42</v>
      </c>
      <c r="L139" s="153" t="s">
        <v>72</v>
      </c>
      <c r="M139" s="18">
        <v>7.7</v>
      </c>
      <c r="N139" s="18">
        <v>7.7</v>
      </c>
      <c r="O139" s="20">
        <v>2.3130000000000002</v>
      </c>
      <c r="P139" s="20">
        <v>2.0529999999999999</v>
      </c>
      <c r="Q139" s="20"/>
      <c r="R139" s="20"/>
      <c r="S139" s="20"/>
      <c r="T139" s="20"/>
      <c r="U139" s="20"/>
      <c r="V139" s="20"/>
      <c r="W139" s="5"/>
      <c r="X139" s="58"/>
      <c r="Y139" s="51"/>
      <c r="Z139" s="52"/>
      <c r="AA139" s="25">
        <v>3603</v>
      </c>
      <c r="AB139" s="5">
        <f t="shared" si="22"/>
        <v>0.89537773359840955</v>
      </c>
      <c r="AC139" s="25"/>
      <c r="AD139" s="25">
        <v>304</v>
      </c>
      <c r="AH139" s="121">
        <f t="shared" si="23"/>
        <v>0.54166666666666663</v>
      </c>
      <c r="AI139" s="122">
        <f t="shared" si="24"/>
        <v>31.33</v>
      </c>
      <c r="AJ139" s="123">
        <f t="shared" si="25"/>
        <v>0.43659420289855067</v>
      </c>
      <c r="AK139" s="124">
        <f t="shared" si="26"/>
        <v>70.59</v>
      </c>
      <c r="AL139" s="123">
        <f t="shared" si="27"/>
        <v>0.73531250000000004</v>
      </c>
    </row>
    <row r="140" spans="1:38">
      <c r="A140" s="41" t="s">
        <v>45</v>
      </c>
      <c r="B140" s="36">
        <v>1349</v>
      </c>
      <c r="C140" s="38">
        <v>45</v>
      </c>
      <c r="D140" s="22">
        <v>153</v>
      </c>
      <c r="E140" s="22">
        <v>12</v>
      </c>
      <c r="F140" s="153">
        <v>92</v>
      </c>
      <c r="G140" s="22">
        <v>235</v>
      </c>
      <c r="H140" s="22">
        <v>4</v>
      </c>
      <c r="I140" s="153" t="s">
        <v>56</v>
      </c>
      <c r="J140" s="33">
        <v>430</v>
      </c>
      <c r="K140" s="22">
        <v>34</v>
      </c>
      <c r="L140" s="153" t="s">
        <v>40</v>
      </c>
      <c r="M140" s="18">
        <v>7.5</v>
      </c>
      <c r="N140" s="18">
        <v>7.5</v>
      </c>
      <c r="O140" s="20">
        <v>1.4830000000000001</v>
      </c>
      <c r="P140" s="20">
        <v>1.728</v>
      </c>
      <c r="Q140" s="20"/>
      <c r="R140" s="20"/>
      <c r="S140" s="20"/>
      <c r="T140" s="20"/>
      <c r="U140" s="20"/>
      <c r="V140" s="20"/>
      <c r="W140" s="5"/>
      <c r="X140" s="58"/>
      <c r="Y140" s="51"/>
      <c r="Z140" s="52"/>
      <c r="AA140" s="25">
        <v>2610</v>
      </c>
      <c r="AB140" s="5">
        <f t="shared" si="22"/>
        <v>1.9347664936990363</v>
      </c>
      <c r="AC140" s="25"/>
      <c r="AD140" s="25">
        <v>107</v>
      </c>
      <c r="AH140" s="121">
        <f t="shared" si="23"/>
        <v>0.1875</v>
      </c>
      <c r="AI140" s="122">
        <f t="shared" si="24"/>
        <v>6.8849999999999998</v>
      </c>
      <c r="AJ140" s="123">
        <f t="shared" si="25"/>
        <v>9.5944816053511697E-2</v>
      </c>
      <c r="AK140" s="124">
        <f t="shared" si="26"/>
        <v>10.574999999999999</v>
      </c>
      <c r="AL140" s="123">
        <f t="shared" si="27"/>
        <v>0.11015625</v>
      </c>
    </row>
    <row r="141" spans="1:38">
      <c r="A141" s="41" t="s">
        <v>47</v>
      </c>
      <c r="B141" s="36">
        <v>544</v>
      </c>
      <c r="C141" s="38">
        <v>18</v>
      </c>
      <c r="D141" s="22">
        <v>113</v>
      </c>
      <c r="E141" s="22">
        <v>12</v>
      </c>
      <c r="F141" s="153">
        <v>89</v>
      </c>
      <c r="G141" s="22">
        <v>113</v>
      </c>
      <c r="H141" s="22">
        <v>4</v>
      </c>
      <c r="I141" s="153" t="s">
        <v>44</v>
      </c>
      <c r="J141" s="33">
        <v>221</v>
      </c>
      <c r="K141" s="22">
        <v>34</v>
      </c>
      <c r="L141" s="153" t="s">
        <v>37</v>
      </c>
      <c r="M141" s="18">
        <v>7.6</v>
      </c>
      <c r="N141" s="18">
        <v>7.6</v>
      </c>
      <c r="O141" s="20">
        <v>1.891</v>
      </c>
      <c r="P141" s="20">
        <v>1.3129999999999999</v>
      </c>
      <c r="Q141" s="20"/>
      <c r="R141" s="20"/>
      <c r="S141" s="20"/>
      <c r="T141" s="20"/>
      <c r="U141" s="20"/>
      <c r="V141" s="20"/>
      <c r="W141" s="5">
        <v>48</v>
      </c>
      <c r="X141" s="58"/>
      <c r="Y141" s="51"/>
      <c r="Z141" s="52"/>
      <c r="AA141" s="25">
        <v>898</v>
      </c>
      <c r="AB141" s="5">
        <f t="shared" si="22"/>
        <v>1.650735294117647</v>
      </c>
      <c r="AC141" s="25"/>
      <c r="AD141" s="25">
        <v>66</v>
      </c>
      <c r="AH141" s="121">
        <f t="shared" si="23"/>
        <v>7.4999999999999997E-2</v>
      </c>
      <c r="AI141" s="122">
        <f t="shared" si="24"/>
        <v>2.0339999999999998</v>
      </c>
      <c r="AJ141" s="123">
        <f t="shared" si="25"/>
        <v>2.8344481605351166E-2</v>
      </c>
      <c r="AK141" s="124">
        <f t="shared" si="26"/>
        <v>2.0339999999999998</v>
      </c>
      <c r="AL141" s="123">
        <f t="shared" si="27"/>
        <v>2.1187499999999998E-2</v>
      </c>
    </row>
    <row r="142" spans="1:38">
      <c r="A142" s="41" t="s">
        <v>49</v>
      </c>
      <c r="B142" s="36">
        <v>856</v>
      </c>
      <c r="C142" s="38">
        <v>29</v>
      </c>
      <c r="D142" s="22">
        <v>121</v>
      </c>
      <c r="E142" s="22">
        <v>8</v>
      </c>
      <c r="F142" s="153">
        <v>93</v>
      </c>
      <c r="G142" s="22">
        <v>153</v>
      </c>
      <c r="H142" s="22">
        <v>4</v>
      </c>
      <c r="I142" s="153" t="s">
        <v>69</v>
      </c>
      <c r="J142" s="33">
        <v>305</v>
      </c>
      <c r="K142" s="22">
        <v>25</v>
      </c>
      <c r="L142" s="153" t="s">
        <v>40</v>
      </c>
      <c r="M142" s="18">
        <v>7.2</v>
      </c>
      <c r="N142" s="18">
        <v>7.4</v>
      </c>
      <c r="O142" s="20">
        <v>4.3520000000000003</v>
      </c>
      <c r="P142" s="20">
        <v>2.4260000000000002</v>
      </c>
      <c r="Q142" s="20"/>
      <c r="R142" s="20"/>
      <c r="S142" s="20"/>
      <c r="T142" s="20"/>
      <c r="U142" s="20"/>
      <c r="V142" s="20"/>
      <c r="W142" s="5"/>
      <c r="X142" s="58"/>
      <c r="Y142" s="51"/>
      <c r="Z142" s="52"/>
      <c r="AA142" s="25">
        <v>548</v>
      </c>
      <c r="AB142" s="5">
        <f t="shared" si="22"/>
        <v>0.64018691588785048</v>
      </c>
      <c r="AC142" s="25"/>
      <c r="AD142" s="25">
        <v>100</v>
      </c>
      <c r="AH142" s="121">
        <f t="shared" si="23"/>
        <v>0.12083333333333333</v>
      </c>
      <c r="AI142" s="122">
        <f t="shared" si="24"/>
        <v>3.5089999999999999</v>
      </c>
      <c r="AJ142" s="123">
        <f t="shared" si="25"/>
        <v>4.889910813823857E-2</v>
      </c>
      <c r="AK142" s="124">
        <f t="shared" si="26"/>
        <v>4.4370000000000003</v>
      </c>
      <c r="AL142" s="123">
        <f t="shared" si="27"/>
        <v>4.6218750000000003E-2</v>
      </c>
    </row>
    <row r="143" spans="1:38" ht="13.5" thickBot="1">
      <c r="A143" s="41" t="s">
        <v>50</v>
      </c>
      <c r="B143" s="37">
        <v>727</v>
      </c>
      <c r="C143" s="39">
        <v>23</v>
      </c>
      <c r="D143" s="30">
        <v>103</v>
      </c>
      <c r="E143" s="30">
        <v>7</v>
      </c>
      <c r="F143" s="154">
        <v>93</v>
      </c>
      <c r="G143" s="34">
        <v>110</v>
      </c>
      <c r="H143" s="30">
        <v>4</v>
      </c>
      <c r="I143" s="154" t="s">
        <v>77</v>
      </c>
      <c r="J143" s="34">
        <v>296</v>
      </c>
      <c r="K143" s="30">
        <v>16</v>
      </c>
      <c r="L143" s="154" t="s">
        <v>72</v>
      </c>
      <c r="M143" s="18">
        <v>7.8</v>
      </c>
      <c r="N143" s="18">
        <v>8</v>
      </c>
      <c r="O143" s="20">
        <v>1.278</v>
      </c>
      <c r="P143" s="20">
        <v>0.85499999999999998</v>
      </c>
      <c r="Q143" s="72"/>
      <c r="R143" s="72"/>
      <c r="S143" s="72"/>
      <c r="T143" s="72"/>
      <c r="U143" s="72"/>
      <c r="V143" s="72"/>
      <c r="W143" s="48"/>
      <c r="X143" s="59"/>
      <c r="Y143" s="51"/>
      <c r="Z143" s="53"/>
      <c r="AA143" s="26">
        <v>930</v>
      </c>
      <c r="AB143" s="48">
        <f t="shared" si="22"/>
        <v>1.2792297111416782</v>
      </c>
      <c r="AC143" s="26"/>
      <c r="AD143" s="26">
        <v>74</v>
      </c>
      <c r="AH143" s="121">
        <f t="shared" si="23"/>
        <v>9.583333333333334E-2</v>
      </c>
      <c r="AI143" s="122">
        <f t="shared" si="24"/>
        <v>2.3690000000000002</v>
      </c>
      <c r="AJ143" s="123">
        <f t="shared" si="25"/>
        <v>3.3012820512820513E-2</v>
      </c>
      <c r="AK143" s="124">
        <f t="shared" si="26"/>
        <v>2.5299999999999998</v>
      </c>
      <c r="AL143" s="123">
        <f t="shared" si="27"/>
        <v>2.6354166666666665E-2</v>
      </c>
    </row>
    <row r="144" spans="1:38" ht="13.5" thickTop="1">
      <c r="A144" s="43" t="s">
        <v>107</v>
      </c>
      <c r="B144" s="44">
        <f>SUM(B132:B143)</f>
        <v>13676</v>
      </c>
      <c r="C144" s="62"/>
      <c r="D144" s="62"/>
      <c r="E144" s="62"/>
      <c r="F144" s="155"/>
      <c r="G144" s="62"/>
      <c r="H144" s="62"/>
      <c r="I144" s="155"/>
      <c r="J144" s="62"/>
      <c r="K144" s="62"/>
      <c r="L144" s="155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4">
        <f>SUM(W132:W143)</f>
        <v>96</v>
      </c>
      <c r="X144" s="60"/>
      <c r="Y144" s="44">
        <f>SUM(Y132:Y143)</f>
        <v>0</v>
      </c>
      <c r="Z144" s="44">
        <f>SUM(Z132:Z143)</f>
        <v>0</v>
      </c>
      <c r="AA144" s="44">
        <f>SUM(AA132:AA143)</f>
        <v>15673</v>
      </c>
      <c r="AB144" s="63"/>
      <c r="AC144" s="44">
        <f>SUM(AC132:AC143)</f>
        <v>3701</v>
      </c>
      <c r="AD144" s="44">
        <f>SUM(AD132:AD143)</f>
        <v>1215</v>
      </c>
      <c r="AH144" s="125"/>
      <c r="AI144" s="126"/>
      <c r="AJ144" s="127"/>
      <c r="AK144" s="128"/>
      <c r="AL144" s="127"/>
    </row>
    <row r="145" spans="1:38" ht="13.5" thickBot="1">
      <c r="A145" s="42" t="s">
        <v>108</v>
      </c>
      <c r="B145" s="6">
        <f>SUM(AVERAGE(B132:B143))</f>
        <v>1139.6666666666667</v>
      </c>
      <c r="C145" s="6">
        <f t="shared" ref="C145:J145" si="28">SUM(AVERAGE(C132:C143))</f>
        <v>37.333333333333336</v>
      </c>
      <c r="D145" s="6">
        <f t="shared" si="28"/>
        <v>143.33333333333334</v>
      </c>
      <c r="E145" s="6">
        <f>SUM(AVERAGE(E132:E143))</f>
        <v>9.5833333333333339</v>
      </c>
      <c r="F145" s="156">
        <f>SUM(AVERAGE(F132:F143))</f>
        <v>92.583333333333329</v>
      </c>
      <c r="G145" s="6">
        <f>SUM(AVERAGE(G132:G143))</f>
        <v>226</v>
      </c>
      <c r="H145" s="6">
        <f>SUM(AVERAGE(H132:H143))</f>
        <v>7.083333333333333</v>
      </c>
      <c r="I145" s="156">
        <f>SUM(AVERAGE(I132:I143))</f>
        <v>93.2</v>
      </c>
      <c r="J145" s="6">
        <f t="shared" si="28"/>
        <v>404.66666666666669</v>
      </c>
      <c r="K145" s="6">
        <f>SUM(AVERAGE(K132:K143))</f>
        <v>29.25</v>
      </c>
      <c r="L145" s="156">
        <f>SUM(AVERAGE(L132:L143))</f>
        <v>87.8</v>
      </c>
      <c r="M145" s="19">
        <f t="shared" ref="M145:X145" si="29">SUM(AVERAGE(M132:M143))</f>
        <v>7.5333333333333323</v>
      </c>
      <c r="N145" s="19">
        <f t="shared" si="29"/>
        <v>7.6166666666666671</v>
      </c>
      <c r="O145" s="19">
        <f t="shared" si="29"/>
        <v>2.0214166666666666</v>
      </c>
      <c r="P145" s="19">
        <f t="shared" si="29"/>
        <v>1.5942500000000004</v>
      </c>
      <c r="Q145" s="19"/>
      <c r="R145" s="19"/>
      <c r="S145" s="19"/>
      <c r="T145" s="19"/>
      <c r="U145" s="19"/>
      <c r="V145" s="19"/>
      <c r="W145" s="6">
        <f t="shared" si="29"/>
        <v>48</v>
      </c>
      <c r="X145" s="61" t="e">
        <f t="shared" si="29"/>
        <v>#DIV/0!</v>
      </c>
      <c r="Y145" s="6"/>
      <c r="Z145" s="56"/>
      <c r="AA145" s="6">
        <f>SUM(AVERAGE(AA132:AA143))</f>
        <v>1306.0833333333333</v>
      </c>
      <c r="AB145" s="40">
        <f>SUM(AVERAGE(AB132:AB143))</f>
        <v>1.3665502278864035</v>
      </c>
      <c r="AC145" s="6">
        <f>SUM(AVERAGE(AC132:AC143))</f>
        <v>528.71428571428567</v>
      </c>
      <c r="AD145" s="6">
        <f>SUM(AVERAGE(AD132:AD143))</f>
        <v>101.25</v>
      </c>
      <c r="AH145" s="121">
        <f t="shared" ref="AH145" si="30">C145/$C$2</f>
        <v>0.15555555555555556</v>
      </c>
      <c r="AI145" s="122">
        <f t="shared" ref="AI145" si="31">(C145*D145)/1000</f>
        <v>5.3511111111111118</v>
      </c>
      <c r="AJ145" s="123">
        <f t="shared" si="25"/>
        <v>7.4569552830422395E-2</v>
      </c>
      <c r="AK145" s="124">
        <f t="shared" ref="AK145" si="32">(C145*G145)/1000</f>
        <v>8.4373333333333331</v>
      </c>
      <c r="AL145" s="123">
        <f t="shared" si="27"/>
        <v>8.7888888888888891E-2</v>
      </c>
    </row>
    <row r="146" spans="1:38" ht="13.5" thickTop="1"/>
    <row r="147" spans="1:38" ht="13.5" thickBot="1"/>
    <row r="148" spans="1:38" ht="13.5" thickTop="1">
      <c r="A148" s="11" t="s">
        <v>5</v>
      </c>
      <c r="B148" s="12" t="s">
        <v>6</v>
      </c>
      <c r="C148" s="12" t="s">
        <v>6</v>
      </c>
      <c r="D148" s="12" t="s">
        <v>7</v>
      </c>
      <c r="E148" s="12" t="s">
        <v>8</v>
      </c>
      <c r="F148" s="150" t="s">
        <v>2</v>
      </c>
      <c r="G148" s="12" t="s">
        <v>9</v>
      </c>
      <c r="H148" s="12" t="s">
        <v>10</v>
      </c>
      <c r="I148" s="150" t="s">
        <v>3</v>
      </c>
      <c r="J148" s="12" t="s">
        <v>11</v>
      </c>
      <c r="K148" s="12" t="s">
        <v>12</v>
      </c>
      <c r="L148" s="150" t="s">
        <v>13</v>
      </c>
      <c r="M148" s="12" t="s">
        <v>14</v>
      </c>
      <c r="N148" s="12" t="s">
        <v>15</v>
      </c>
      <c r="O148" s="12" t="s">
        <v>16</v>
      </c>
      <c r="P148" s="12" t="s">
        <v>17</v>
      </c>
      <c r="Q148" s="12"/>
      <c r="R148" s="12"/>
      <c r="S148" s="12"/>
      <c r="T148" s="12"/>
      <c r="U148" s="12"/>
      <c r="V148" s="12"/>
      <c r="W148" s="12" t="s">
        <v>18</v>
      </c>
      <c r="X148" s="13" t="s">
        <v>19</v>
      </c>
      <c r="Y148" s="159" t="s">
        <v>61</v>
      </c>
      <c r="Z148" s="160"/>
      <c r="AA148" s="13" t="s">
        <v>20</v>
      </c>
      <c r="AB148" s="13" t="s">
        <v>21</v>
      </c>
      <c r="AC148" s="13" t="s">
        <v>62</v>
      </c>
      <c r="AD148" s="13" t="s">
        <v>63</v>
      </c>
      <c r="AH148" s="114" t="s">
        <v>98</v>
      </c>
      <c r="AI148" s="115" t="s">
        <v>99</v>
      </c>
      <c r="AJ148" s="116" t="s">
        <v>100</v>
      </c>
      <c r="AK148" s="117" t="s">
        <v>98</v>
      </c>
      <c r="AL148" s="116" t="s">
        <v>98</v>
      </c>
    </row>
    <row r="149" spans="1:38" ht="14.25" thickBot="1">
      <c r="A149" s="14" t="s">
        <v>109</v>
      </c>
      <c r="B149" s="15" t="s">
        <v>23</v>
      </c>
      <c r="C149" s="15" t="s">
        <v>24</v>
      </c>
      <c r="D149" s="15" t="s">
        <v>25</v>
      </c>
      <c r="E149" s="15" t="s">
        <v>25</v>
      </c>
      <c r="F149" s="151" t="s">
        <v>26</v>
      </c>
      <c r="G149" s="15" t="s">
        <v>25</v>
      </c>
      <c r="H149" s="15" t="s">
        <v>25</v>
      </c>
      <c r="I149" s="151" t="s">
        <v>26</v>
      </c>
      <c r="J149" s="15" t="s">
        <v>25</v>
      </c>
      <c r="K149" s="15" t="s">
        <v>25</v>
      </c>
      <c r="L149" s="151" t="s">
        <v>26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 t="s">
        <v>102</v>
      </c>
      <c r="X149" s="17" t="s">
        <v>28</v>
      </c>
      <c r="Y149" s="15" t="s">
        <v>65</v>
      </c>
      <c r="Z149" s="15" t="s">
        <v>66</v>
      </c>
      <c r="AA149" s="17" t="s">
        <v>29</v>
      </c>
      <c r="AB149" s="16" t="s">
        <v>30</v>
      </c>
      <c r="AC149" s="17" t="s">
        <v>29</v>
      </c>
      <c r="AD149" s="17" t="s">
        <v>29</v>
      </c>
      <c r="AH149" s="118" t="s">
        <v>6</v>
      </c>
      <c r="AI149" s="119" t="s">
        <v>103</v>
      </c>
      <c r="AJ149" s="100" t="s">
        <v>104</v>
      </c>
      <c r="AK149" s="120" t="s">
        <v>105</v>
      </c>
      <c r="AL149" s="100" t="s">
        <v>106</v>
      </c>
    </row>
    <row r="150" spans="1:38" ht="13.5" thickTop="1">
      <c r="A150" s="41" t="s">
        <v>31</v>
      </c>
      <c r="B150" s="35">
        <v>268</v>
      </c>
      <c r="C150" s="35">
        <v>9</v>
      </c>
      <c r="D150" s="27">
        <v>122</v>
      </c>
      <c r="E150" s="27">
        <v>4</v>
      </c>
      <c r="F150" s="152">
        <v>97</v>
      </c>
      <c r="G150" s="32">
        <v>200</v>
      </c>
      <c r="H150" s="27">
        <v>3</v>
      </c>
      <c r="I150" s="152">
        <v>99</v>
      </c>
      <c r="J150" s="32">
        <v>299</v>
      </c>
      <c r="K150" s="27">
        <v>19</v>
      </c>
      <c r="L150" s="152">
        <v>94</v>
      </c>
      <c r="M150" s="18">
        <v>7.6</v>
      </c>
      <c r="N150" s="18">
        <v>7.8</v>
      </c>
      <c r="O150" s="20">
        <v>1.1859999999999999</v>
      </c>
      <c r="P150" s="20">
        <v>1.1479999999999999</v>
      </c>
      <c r="Q150" s="71"/>
      <c r="R150" s="71"/>
      <c r="S150" s="71"/>
      <c r="T150" s="71"/>
      <c r="U150" s="71"/>
      <c r="V150" s="71"/>
      <c r="W150" s="28"/>
      <c r="X150" s="28"/>
      <c r="Y150" s="51"/>
      <c r="Z150" s="57"/>
      <c r="AA150" s="24">
        <v>854</v>
      </c>
      <c r="AB150" s="5">
        <f t="shared" ref="AB150:AB161" si="33">AA150/B150</f>
        <v>3.1865671641791047</v>
      </c>
      <c r="AC150" s="24"/>
      <c r="AD150" s="24">
        <v>41</v>
      </c>
      <c r="AH150" s="121">
        <f>C150/$C$2</f>
        <v>3.7499999999999999E-2</v>
      </c>
      <c r="AI150" s="122">
        <f>(C150*D150)/1000</f>
        <v>1.0980000000000001</v>
      </c>
      <c r="AJ150" s="123">
        <f>(AI150)/$E$3</f>
        <v>1.5301003344481605E-2</v>
      </c>
      <c r="AK150" s="124">
        <f>(C150*G150)/1000</f>
        <v>1.8</v>
      </c>
      <c r="AL150" s="123">
        <f>(AK150)/$G$3</f>
        <v>1.8749999999999999E-2</v>
      </c>
    </row>
    <row r="151" spans="1:38">
      <c r="A151" s="41" t="s">
        <v>32</v>
      </c>
      <c r="B151" s="36">
        <v>210</v>
      </c>
      <c r="C151" s="38">
        <v>8</v>
      </c>
      <c r="D151" s="22">
        <v>120</v>
      </c>
      <c r="E151" s="22">
        <v>7</v>
      </c>
      <c r="F151" s="153">
        <v>94</v>
      </c>
      <c r="G151" s="22">
        <v>169</v>
      </c>
      <c r="H151" s="22">
        <v>3</v>
      </c>
      <c r="I151" s="153">
        <v>98</v>
      </c>
      <c r="J151" s="33">
        <v>311</v>
      </c>
      <c r="K151" s="22">
        <v>14</v>
      </c>
      <c r="L151" s="153">
        <v>95</v>
      </c>
      <c r="M151" s="18">
        <v>7.6</v>
      </c>
      <c r="N151" s="18">
        <v>7.6</v>
      </c>
      <c r="O151" s="20">
        <v>1.2490000000000001</v>
      </c>
      <c r="P151" s="20">
        <v>1.1060000000000001</v>
      </c>
      <c r="Q151" s="20"/>
      <c r="R151" s="20"/>
      <c r="S151" s="20"/>
      <c r="T151" s="20"/>
      <c r="U151" s="20"/>
      <c r="V151" s="20"/>
      <c r="W151" s="5"/>
      <c r="X151" s="58"/>
      <c r="Y151" s="51"/>
      <c r="Z151" s="52"/>
      <c r="AA151" s="25">
        <v>474</v>
      </c>
      <c r="AB151" s="5">
        <f t="shared" si="33"/>
        <v>2.2571428571428571</v>
      </c>
      <c r="AC151" s="25"/>
      <c r="AD151" s="25">
        <v>36</v>
      </c>
      <c r="AH151" s="121">
        <f t="shared" ref="AH151:AH161" si="34">C151/$C$2</f>
        <v>3.3333333333333333E-2</v>
      </c>
      <c r="AI151" s="122">
        <f t="shared" ref="AI151:AI161" si="35">(C151*D151)/1000</f>
        <v>0.96</v>
      </c>
      <c r="AJ151" s="123">
        <f t="shared" ref="AJ151:AJ163" si="36">(AI151)/$E$3</f>
        <v>1.337792642140468E-2</v>
      </c>
      <c r="AK151" s="124">
        <f t="shared" ref="AK151:AK161" si="37">(C151*G151)/1000</f>
        <v>1.3520000000000001</v>
      </c>
      <c r="AL151" s="123">
        <f t="shared" ref="AL151:AL163" si="38">(AK151)/$G$3</f>
        <v>1.4083333333333335E-2</v>
      </c>
    </row>
    <row r="152" spans="1:38">
      <c r="A152" s="41" t="s">
        <v>33</v>
      </c>
      <c r="B152" s="36">
        <v>809</v>
      </c>
      <c r="C152" s="38">
        <v>26</v>
      </c>
      <c r="D152" s="22">
        <v>147</v>
      </c>
      <c r="E152" s="22">
        <v>8</v>
      </c>
      <c r="F152" s="153">
        <v>95</v>
      </c>
      <c r="G152" s="22">
        <v>146</v>
      </c>
      <c r="H152" s="22">
        <v>3</v>
      </c>
      <c r="I152" s="153">
        <v>98</v>
      </c>
      <c r="J152" s="33">
        <v>334</v>
      </c>
      <c r="K152" s="22">
        <v>16</v>
      </c>
      <c r="L152" s="153">
        <v>95</v>
      </c>
      <c r="M152" s="18">
        <v>7.4</v>
      </c>
      <c r="N152" s="18">
        <v>7.5</v>
      </c>
      <c r="O152" s="20">
        <v>1.46</v>
      </c>
      <c r="P152" s="20">
        <v>0.92</v>
      </c>
      <c r="Q152" s="20"/>
      <c r="R152" s="20"/>
      <c r="S152" s="20"/>
      <c r="T152" s="20"/>
      <c r="U152" s="20"/>
      <c r="V152" s="20"/>
      <c r="W152" s="5"/>
      <c r="X152" s="58"/>
      <c r="Y152" s="51"/>
      <c r="Z152" s="52"/>
      <c r="AA152" s="25">
        <v>702</v>
      </c>
      <c r="AB152" s="5">
        <f t="shared" si="33"/>
        <v>0.86773794808405436</v>
      </c>
      <c r="AC152" s="25"/>
      <c r="AD152" s="25">
        <v>108</v>
      </c>
      <c r="AH152" s="121">
        <f t="shared" si="34"/>
        <v>0.10833333333333334</v>
      </c>
      <c r="AI152" s="122">
        <f t="shared" si="35"/>
        <v>3.8220000000000001</v>
      </c>
      <c r="AJ152" s="123">
        <f t="shared" si="36"/>
        <v>5.3260869565217389E-2</v>
      </c>
      <c r="AK152" s="124">
        <f t="shared" si="37"/>
        <v>3.7959999999999998</v>
      </c>
      <c r="AL152" s="123">
        <f t="shared" si="38"/>
        <v>3.9541666666666662E-2</v>
      </c>
    </row>
    <row r="153" spans="1:38">
      <c r="A153" s="41" t="s">
        <v>34</v>
      </c>
      <c r="B153" s="36">
        <v>843</v>
      </c>
      <c r="C153" s="38">
        <v>28</v>
      </c>
      <c r="D153" s="22">
        <v>124</v>
      </c>
      <c r="E153" s="22">
        <v>14</v>
      </c>
      <c r="F153" s="153">
        <v>89</v>
      </c>
      <c r="G153" s="22">
        <v>285</v>
      </c>
      <c r="H153" s="22">
        <v>13</v>
      </c>
      <c r="I153" s="153">
        <v>95</v>
      </c>
      <c r="J153" s="33">
        <v>551</v>
      </c>
      <c r="K153" s="22">
        <v>60</v>
      </c>
      <c r="L153" s="153">
        <v>89</v>
      </c>
      <c r="M153" s="18">
        <v>7.4</v>
      </c>
      <c r="N153" s="18">
        <v>7.4</v>
      </c>
      <c r="O153" s="20">
        <v>1.478</v>
      </c>
      <c r="P153" s="20">
        <v>1.4530000000000001</v>
      </c>
      <c r="Q153" s="20"/>
      <c r="R153" s="20"/>
      <c r="S153" s="20"/>
      <c r="T153" s="20"/>
      <c r="U153" s="20"/>
      <c r="V153" s="20"/>
      <c r="W153" s="5"/>
      <c r="X153" s="58"/>
      <c r="Y153" s="51"/>
      <c r="Z153" s="52"/>
      <c r="AA153" s="25">
        <v>1665</v>
      </c>
      <c r="AB153" s="5">
        <f t="shared" si="33"/>
        <v>1.9750889679715302</v>
      </c>
      <c r="AC153" s="25"/>
      <c r="AD153" s="25">
        <v>88</v>
      </c>
      <c r="AH153" s="121">
        <f t="shared" si="34"/>
        <v>0.11666666666666667</v>
      </c>
      <c r="AI153" s="122">
        <f t="shared" si="35"/>
        <v>3.472</v>
      </c>
      <c r="AJ153" s="123">
        <f t="shared" si="36"/>
        <v>4.8383500557413597E-2</v>
      </c>
      <c r="AK153" s="124">
        <f t="shared" si="37"/>
        <v>7.98</v>
      </c>
      <c r="AL153" s="123">
        <f t="shared" si="38"/>
        <v>8.3125000000000004E-2</v>
      </c>
    </row>
    <row r="154" spans="1:38">
      <c r="A154" s="41" t="s">
        <v>35</v>
      </c>
      <c r="B154" s="36">
        <v>554</v>
      </c>
      <c r="C154" s="38">
        <v>18</v>
      </c>
      <c r="D154" s="22">
        <v>98</v>
      </c>
      <c r="E154" s="22">
        <v>5</v>
      </c>
      <c r="F154" s="153">
        <v>95</v>
      </c>
      <c r="G154" s="22">
        <v>263</v>
      </c>
      <c r="H154" s="22">
        <v>4</v>
      </c>
      <c r="I154" s="153">
        <v>98</v>
      </c>
      <c r="J154" s="33">
        <v>461</v>
      </c>
      <c r="K154" s="22">
        <v>25</v>
      </c>
      <c r="L154" s="153">
        <v>95</v>
      </c>
      <c r="M154" s="18">
        <v>7.4</v>
      </c>
      <c r="N154" s="18">
        <v>7.4</v>
      </c>
      <c r="O154" s="20">
        <v>1.669</v>
      </c>
      <c r="P154" s="20">
        <v>1.2909999999999999</v>
      </c>
      <c r="Q154" s="20"/>
      <c r="R154" s="20"/>
      <c r="S154" s="20"/>
      <c r="T154" s="20"/>
      <c r="U154" s="20"/>
      <c r="V154" s="20"/>
      <c r="W154" s="5"/>
      <c r="X154" s="58"/>
      <c r="Y154" s="51"/>
      <c r="Z154" s="52"/>
      <c r="AA154" s="25">
        <v>2124</v>
      </c>
      <c r="AB154" s="5">
        <f t="shared" si="33"/>
        <v>3.8339350180505414</v>
      </c>
      <c r="AC154" s="25">
        <v>88</v>
      </c>
      <c r="AD154" s="25">
        <v>64</v>
      </c>
      <c r="AH154" s="121">
        <f t="shared" si="34"/>
        <v>7.4999999999999997E-2</v>
      </c>
      <c r="AI154" s="122">
        <f t="shared" si="35"/>
        <v>1.764</v>
      </c>
      <c r="AJ154" s="123">
        <f t="shared" si="36"/>
        <v>2.4581939799331102E-2</v>
      </c>
      <c r="AK154" s="124">
        <f t="shared" si="37"/>
        <v>4.734</v>
      </c>
      <c r="AL154" s="123">
        <f t="shared" si="38"/>
        <v>4.9312500000000002E-2</v>
      </c>
    </row>
    <row r="155" spans="1:38">
      <c r="A155" s="41" t="s">
        <v>36</v>
      </c>
      <c r="B155" s="36">
        <v>1004</v>
      </c>
      <c r="C155" s="38">
        <v>33</v>
      </c>
      <c r="D155" s="22">
        <v>136</v>
      </c>
      <c r="E155" s="22">
        <v>9</v>
      </c>
      <c r="F155" s="153">
        <v>93</v>
      </c>
      <c r="G155" s="22">
        <v>224</v>
      </c>
      <c r="H155" s="22">
        <v>8</v>
      </c>
      <c r="I155" s="153" t="s">
        <v>44</v>
      </c>
      <c r="J155" s="33">
        <v>390</v>
      </c>
      <c r="K155" s="22">
        <v>46</v>
      </c>
      <c r="L155" s="153" t="s">
        <v>41</v>
      </c>
      <c r="M155" s="18">
        <v>7.6</v>
      </c>
      <c r="N155" s="18">
        <v>7.6</v>
      </c>
      <c r="O155" s="20">
        <v>1.74</v>
      </c>
      <c r="P155" s="20">
        <v>1.2869999999999999</v>
      </c>
      <c r="Q155" s="20"/>
      <c r="R155" s="20"/>
      <c r="S155" s="20"/>
      <c r="T155" s="20"/>
      <c r="U155" s="20"/>
      <c r="V155" s="20"/>
      <c r="W155" s="5">
        <v>32</v>
      </c>
      <c r="X155" s="58">
        <v>0.72</v>
      </c>
      <c r="Y155" s="51"/>
      <c r="Z155" s="52"/>
      <c r="AA155" s="25">
        <v>1487</v>
      </c>
      <c r="AB155" s="5">
        <f t="shared" si="33"/>
        <v>1.4810756972111554</v>
      </c>
      <c r="AC155" s="25">
        <v>324</v>
      </c>
      <c r="AD155" s="25">
        <v>91</v>
      </c>
      <c r="AH155" s="121">
        <f t="shared" si="34"/>
        <v>0.13750000000000001</v>
      </c>
      <c r="AI155" s="122">
        <f t="shared" si="35"/>
        <v>4.4880000000000004</v>
      </c>
      <c r="AJ155" s="123">
        <f t="shared" si="36"/>
        <v>6.2541806020066898E-2</v>
      </c>
      <c r="AK155" s="124">
        <f t="shared" si="37"/>
        <v>7.3920000000000003</v>
      </c>
      <c r="AL155" s="123">
        <f t="shared" si="38"/>
        <v>7.6999999999999999E-2</v>
      </c>
    </row>
    <row r="156" spans="1:38">
      <c r="A156" s="41" t="s">
        <v>39</v>
      </c>
      <c r="B156" s="36">
        <v>2187</v>
      </c>
      <c r="C156" s="38">
        <v>71</v>
      </c>
      <c r="D156" s="22">
        <v>146</v>
      </c>
      <c r="E156" s="22">
        <v>9</v>
      </c>
      <c r="F156" s="153">
        <v>94</v>
      </c>
      <c r="G156" s="22">
        <v>312</v>
      </c>
      <c r="H156" s="22">
        <v>6</v>
      </c>
      <c r="I156" s="153" t="s">
        <v>56</v>
      </c>
      <c r="J156" s="33">
        <v>568</v>
      </c>
      <c r="K156" s="22">
        <v>37</v>
      </c>
      <c r="L156" s="153" t="s">
        <v>54</v>
      </c>
      <c r="M156" s="18">
        <v>7.3</v>
      </c>
      <c r="N156" s="18">
        <v>7.3</v>
      </c>
      <c r="O156" s="20">
        <v>2.0299999999999998</v>
      </c>
      <c r="P156" s="20">
        <v>1.7090000000000001</v>
      </c>
      <c r="Q156" s="20"/>
      <c r="R156" s="20"/>
      <c r="S156" s="20"/>
      <c r="T156" s="20"/>
      <c r="U156" s="20"/>
      <c r="V156" s="20"/>
      <c r="W156" s="5"/>
      <c r="X156" s="58"/>
      <c r="Y156" s="51"/>
      <c r="Z156" s="52"/>
      <c r="AA156" s="25">
        <v>2925</v>
      </c>
      <c r="AB156" s="5">
        <f t="shared" si="33"/>
        <v>1.3374485596707819</v>
      </c>
      <c r="AC156" s="25">
        <v>594</v>
      </c>
      <c r="AD156" s="25">
        <v>172</v>
      </c>
      <c r="AH156" s="121">
        <f t="shared" si="34"/>
        <v>0.29583333333333334</v>
      </c>
      <c r="AI156" s="122">
        <f t="shared" si="35"/>
        <v>10.366</v>
      </c>
      <c r="AJ156" s="123">
        <f t="shared" si="36"/>
        <v>0.14445373467112596</v>
      </c>
      <c r="AK156" s="124">
        <f t="shared" si="37"/>
        <v>22.152000000000001</v>
      </c>
      <c r="AL156" s="123">
        <f t="shared" si="38"/>
        <v>0.23075000000000001</v>
      </c>
    </row>
    <row r="157" spans="1:38">
      <c r="A157" s="41" t="s">
        <v>42</v>
      </c>
      <c r="B157" s="36">
        <v>4193</v>
      </c>
      <c r="C157" s="38">
        <v>135</v>
      </c>
      <c r="D157" s="22">
        <v>159</v>
      </c>
      <c r="E157" s="22">
        <v>15</v>
      </c>
      <c r="F157" s="153">
        <v>91</v>
      </c>
      <c r="G157" s="22">
        <v>285</v>
      </c>
      <c r="H157" s="22">
        <v>7</v>
      </c>
      <c r="I157" s="153" t="s">
        <v>56</v>
      </c>
      <c r="J157" s="33">
        <v>466</v>
      </c>
      <c r="K157" s="22">
        <v>52</v>
      </c>
      <c r="L157" s="153" t="s">
        <v>73</v>
      </c>
      <c r="M157" s="18">
        <v>7.4</v>
      </c>
      <c r="N157" s="18">
        <v>7.4</v>
      </c>
      <c r="O157" s="20">
        <v>2.2749999999999999</v>
      </c>
      <c r="P157" s="20">
        <v>1.8919999999999999</v>
      </c>
      <c r="Q157" s="20"/>
      <c r="R157" s="20"/>
      <c r="S157" s="20"/>
      <c r="T157" s="20"/>
      <c r="U157" s="20"/>
      <c r="V157" s="20"/>
      <c r="W157" s="5">
        <v>122</v>
      </c>
      <c r="X157" s="58">
        <v>0.82</v>
      </c>
      <c r="Y157" s="51"/>
      <c r="Z157" s="52"/>
      <c r="AA157" s="25">
        <v>3973</v>
      </c>
      <c r="AB157" s="5">
        <f t="shared" si="33"/>
        <v>0.94753160028619132</v>
      </c>
      <c r="AC157" s="25">
        <v>1075</v>
      </c>
      <c r="AD157" s="25">
        <v>297</v>
      </c>
      <c r="AH157" s="121">
        <f t="shared" si="34"/>
        <v>0.5625</v>
      </c>
      <c r="AI157" s="122">
        <f t="shared" si="35"/>
        <v>21.465</v>
      </c>
      <c r="AJ157" s="123">
        <f t="shared" si="36"/>
        <v>0.29912207357859527</v>
      </c>
      <c r="AK157" s="124">
        <f t="shared" si="37"/>
        <v>38.475000000000001</v>
      </c>
      <c r="AL157" s="123">
        <f t="shared" si="38"/>
        <v>0.40078125000000003</v>
      </c>
    </row>
    <row r="158" spans="1:38">
      <c r="A158" s="41" t="s">
        <v>45</v>
      </c>
      <c r="B158" s="36">
        <v>1148</v>
      </c>
      <c r="C158" s="38">
        <v>38</v>
      </c>
      <c r="D158" s="22">
        <v>164</v>
      </c>
      <c r="E158" s="22">
        <v>5</v>
      </c>
      <c r="F158" s="153">
        <v>97</v>
      </c>
      <c r="G158" s="22">
        <v>292</v>
      </c>
      <c r="H158" s="22">
        <v>5</v>
      </c>
      <c r="I158" s="153" t="s">
        <v>56</v>
      </c>
      <c r="J158" s="33">
        <v>529</v>
      </c>
      <c r="K158" s="22">
        <v>31</v>
      </c>
      <c r="L158" s="153" t="s">
        <v>46</v>
      </c>
      <c r="M158" s="18">
        <v>7.6</v>
      </c>
      <c r="N158" s="18">
        <v>7.4</v>
      </c>
      <c r="O158" s="20">
        <v>1.708</v>
      </c>
      <c r="P158" s="20">
        <v>1.571</v>
      </c>
      <c r="Q158" s="20"/>
      <c r="R158" s="20"/>
      <c r="S158" s="20"/>
      <c r="T158" s="20"/>
      <c r="U158" s="20"/>
      <c r="V158" s="20"/>
      <c r="W158" s="5">
        <v>48</v>
      </c>
      <c r="X158" s="58">
        <v>0.8</v>
      </c>
      <c r="Y158" s="51"/>
      <c r="Z158" s="52"/>
      <c r="AA158" s="25">
        <v>2784</v>
      </c>
      <c r="AB158" s="5">
        <f t="shared" si="33"/>
        <v>2.4250871080139373</v>
      </c>
      <c r="AC158" s="25">
        <v>372</v>
      </c>
      <c r="AD158" s="25">
        <v>116</v>
      </c>
      <c r="AH158" s="121">
        <f t="shared" si="34"/>
        <v>0.15833333333333333</v>
      </c>
      <c r="AI158" s="122">
        <f t="shared" si="35"/>
        <v>6.2320000000000002</v>
      </c>
      <c r="AJ158" s="123">
        <f t="shared" si="36"/>
        <v>8.6845039018952061E-2</v>
      </c>
      <c r="AK158" s="124">
        <f t="shared" si="37"/>
        <v>11.096</v>
      </c>
      <c r="AL158" s="123">
        <f t="shared" si="38"/>
        <v>0.11558333333333333</v>
      </c>
    </row>
    <row r="159" spans="1:38">
      <c r="A159" s="41" t="s">
        <v>47</v>
      </c>
      <c r="B159" s="36">
        <v>436</v>
      </c>
      <c r="C159" s="38">
        <v>14</v>
      </c>
      <c r="D159" s="22">
        <v>163</v>
      </c>
      <c r="E159" s="22">
        <v>6</v>
      </c>
      <c r="F159" s="153">
        <v>96</v>
      </c>
      <c r="G159" s="22">
        <v>193</v>
      </c>
      <c r="H159" s="22">
        <v>3</v>
      </c>
      <c r="I159" s="153" t="s">
        <v>56</v>
      </c>
      <c r="J159" s="33">
        <v>402</v>
      </c>
      <c r="K159" s="22">
        <v>25</v>
      </c>
      <c r="L159" s="153" t="s">
        <v>46</v>
      </c>
      <c r="M159" s="18">
        <v>7.5</v>
      </c>
      <c r="N159" s="18">
        <v>7.5</v>
      </c>
      <c r="O159" s="20">
        <v>2.2559999999999998</v>
      </c>
      <c r="P159" s="20">
        <v>1.68</v>
      </c>
      <c r="Q159" s="20"/>
      <c r="R159" s="20"/>
      <c r="S159" s="20"/>
      <c r="T159" s="20"/>
      <c r="U159" s="20"/>
      <c r="V159" s="20"/>
      <c r="W159" s="5"/>
      <c r="X159" s="58"/>
      <c r="Y159" s="51"/>
      <c r="Z159" s="52"/>
      <c r="AA159" s="25">
        <v>1287</v>
      </c>
      <c r="AB159" s="5">
        <f t="shared" si="33"/>
        <v>2.9518348623853212</v>
      </c>
      <c r="AC159" s="25">
        <v>201</v>
      </c>
      <c r="AD159" s="25">
        <v>32</v>
      </c>
      <c r="AH159" s="121">
        <f t="shared" si="34"/>
        <v>5.8333333333333334E-2</v>
      </c>
      <c r="AI159" s="122">
        <f t="shared" si="35"/>
        <v>2.282</v>
      </c>
      <c r="AJ159" s="123">
        <f t="shared" si="36"/>
        <v>3.1800445930880709E-2</v>
      </c>
      <c r="AK159" s="124">
        <f t="shared" si="37"/>
        <v>2.702</v>
      </c>
      <c r="AL159" s="123">
        <f t="shared" si="38"/>
        <v>2.8145833333333332E-2</v>
      </c>
    </row>
    <row r="160" spans="1:38">
      <c r="A160" s="41" t="s">
        <v>49</v>
      </c>
      <c r="B160" s="36">
        <v>196</v>
      </c>
      <c r="C160" s="38">
        <v>7</v>
      </c>
      <c r="D160" s="22">
        <v>133</v>
      </c>
      <c r="E160" s="22">
        <v>10</v>
      </c>
      <c r="F160" s="153">
        <v>92</v>
      </c>
      <c r="G160" s="22">
        <v>184</v>
      </c>
      <c r="H160" s="22">
        <v>8</v>
      </c>
      <c r="I160" s="153" t="s">
        <v>44</v>
      </c>
      <c r="J160" s="33">
        <v>358</v>
      </c>
      <c r="K160" s="22">
        <v>28</v>
      </c>
      <c r="L160" s="153" t="s">
        <v>40</v>
      </c>
      <c r="M160" s="18">
        <v>7.5</v>
      </c>
      <c r="N160" s="18">
        <v>7.6</v>
      </c>
      <c r="O160" s="20">
        <v>1.603</v>
      </c>
      <c r="P160" s="20">
        <v>1.5880000000000001</v>
      </c>
      <c r="Q160" s="20"/>
      <c r="R160" s="20"/>
      <c r="S160" s="20"/>
      <c r="T160" s="20"/>
      <c r="U160" s="20"/>
      <c r="V160" s="20"/>
      <c r="W160" s="5"/>
      <c r="X160" s="58"/>
      <c r="Y160" s="51"/>
      <c r="Z160" s="52"/>
      <c r="AA160" s="25">
        <v>830</v>
      </c>
      <c r="AB160" s="5">
        <f t="shared" si="33"/>
        <v>4.2346938775510203</v>
      </c>
      <c r="AC160" s="25">
        <v>201</v>
      </c>
      <c r="AD160" s="25">
        <v>61</v>
      </c>
      <c r="AH160" s="121">
        <f t="shared" si="34"/>
        <v>2.9166666666666667E-2</v>
      </c>
      <c r="AI160" s="122">
        <f t="shared" si="35"/>
        <v>0.93100000000000005</v>
      </c>
      <c r="AJ160" s="123">
        <f t="shared" si="36"/>
        <v>1.2973801560758082E-2</v>
      </c>
      <c r="AK160" s="124">
        <f t="shared" si="37"/>
        <v>1.288</v>
      </c>
      <c r="AL160" s="123">
        <f t="shared" si="38"/>
        <v>1.3416666666666667E-2</v>
      </c>
    </row>
    <row r="161" spans="1:38" ht="13.5" thickBot="1">
      <c r="A161" s="41" t="s">
        <v>50</v>
      </c>
      <c r="B161" s="37">
        <v>203</v>
      </c>
      <c r="C161" s="39">
        <v>7</v>
      </c>
      <c r="D161" s="30">
        <v>132</v>
      </c>
      <c r="E161" s="30">
        <v>17</v>
      </c>
      <c r="F161" s="154">
        <v>87</v>
      </c>
      <c r="G161" s="34">
        <v>166</v>
      </c>
      <c r="H161" s="30">
        <v>6</v>
      </c>
      <c r="I161" s="154" t="s">
        <v>44</v>
      </c>
      <c r="J161" s="34">
        <v>325</v>
      </c>
      <c r="K161" s="30">
        <v>36</v>
      </c>
      <c r="L161" s="154" t="s">
        <v>73</v>
      </c>
      <c r="M161" s="18">
        <v>7.5</v>
      </c>
      <c r="N161" s="18">
        <v>7.6</v>
      </c>
      <c r="O161" s="20">
        <v>2.46</v>
      </c>
      <c r="P161" s="20">
        <v>2.0790000000000002</v>
      </c>
      <c r="Q161" s="72"/>
      <c r="R161" s="72"/>
      <c r="S161" s="72"/>
      <c r="T161" s="72"/>
      <c r="U161" s="72"/>
      <c r="V161" s="72"/>
      <c r="W161" s="48"/>
      <c r="X161" s="59"/>
      <c r="Y161" s="51"/>
      <c r="Z161" s="53"/>
      <c r="AA161" s="26">
        <v>885</v>
      </c>
      <c r="AB161" s="5">
        <f t="shared" si="33"/>
        <v>4.3596059113300489</v>
      </c>
      <c r="AC161" s="26">
        <v>68</v>
      </c>
      <c r="AD161" s="26">
        <v>47</v>
      </c>
      <c r="AH161" s="121">
        <f t="shared" si="34"/>
        <v>2.9166666666666667E-2</v>
      </c>
      <c r="AI161" s="122">
        <f t="shared" si="35"/>
        <v>0.92400000000000004</v>
      </c>
      <c r="AJ161" s="123">
        <f t="shared" si="36"/>
        <v>1.2876254180602006E-2</v>
      </c>
      <c r="AK161" s="124">
        <f t="shared" si="37"/>
        <v>1.1619999999999999</v>
      </c>
      <c r="AL161" s="123">
        <f t="shared" si="38"/>
        <v>1.2104166666666666E-2</v>
      </c>
    </row>
    <row r="162" spans="1:38" ht="13.5" thickTop="1">
      <c r="A162" s="43" t="s">
        <v>110</v>
      </c>
      <c r="B162" s="44">
        <f>SUM(B150:B161)</f>
        <v>12051</v>
      </c>
      <c r="C162" s="62"/>
      <c r="D162" s="62"/>
      <c r="E162" s="62"/>
      <c r="F162" s="155"/>
      <c r="G162" s="62"/>
      <c r="H162" s="62"/>
      <c r="I162" s="155"/>
      <c r="J162" s="62"/>
      <c r="K162" s="62"/>
      <c r="L162" s="155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4">
        <f>SUM(W150:W161)</f>
        <v>202</v>
      </c>
      <c r="X162" s="60"/>
      <c r="Y162" s="44">
        <f t="shared" ref="Y162:AD162" si="39">SUM(Y150:Y161)</f>
        <v>0</v>
      </c>
      <c r="Z162" s="44">
        <f t="shared" si="39"/>
        <v>0</v>
      </c>
      <c r="AA162" s="44">
        <f t="shared" si="39"/>
        <v>19990</v>
      </c>
      <c r="AB162" s="46">
        <f t="shared" si="39"/>
        <v>29.857749571876546</v>
      </c>
      <c r="AC162" s="44">
        <f t="shared" si="39"/>
        <v>2923</v>
      </c>
      <c r="AD162" s="44">
        <f t="shared" si="39"/>
        <v>1153</v>
      </c>
      <c r="AH162" s="125"/>
      <c r="AI162" s="126"/>
      <c r="AJ162" s="127"/>
      <c r="AK162" s="128"/>
      <c r="AL162" s="127"/>
    </row>
    <row r="163" spans="1:38" ht="13.5" thickBot="1">
      <c r="A163" s="42" t="s">
        <v>111</v>
      </c>
      <c r="B163" s="6">
        <f>SUM(AVERAGE(B150:B161))</f>
        <v>1004.25</v>
      </c>
      <c r="C163" s="6">
        <f t="shared" ref="C163:J163" si="40">SUM(AVERAGE(C150:C161))</f>
        <v>32.833333333333336</v>
      </c>
      <c r="D163" s="6">
        <f t="shared" si="40"/>
        <v>137</v>
      </c>
      <c r="E163" s="6">
        <f>SUM(AVERAGE(E150:E161))</f>
        <v>9.0833333333333339</v>
      </c>
      <c r="F163" s="156">
        <f>SUM(AVERAGE(F150:F161))</f>
        <v>93.333333333333329</v>
      </c>
      <c r="G163" s="6">
        <f>SUM(AVERAGE(G150:G161))</f>
        <v>226.58333333333334</v>
      </c>
      <c r="H163" s="6">
        <f>SUM(AVERAGE(H150:H161))</f>
        <v>5.75</v>
      </c>
      <c r="I163" s="156">
        <f>SUM(AVERAGE(I150:I161))</f>
        <v>97.6</v>
      </c>
      <c r="J163" s="6">
        <f t="shared" si="40"/>
        <v>416.16666666666669</v>
      </c>
      <c r="K163" s="6">
        <f>SUM(AVERAGE(K150:K161))</f>
        <v>32.416666666666664</v>
      </c>
      <c r="L163" s="156">
        <f>SUM(AVERAGE(L150:L161))</f>
        <v>93.6</v>
      </c>
      <c r="M163" s="19">
        <f t="shared" ref="M163:X163" si="41">SUM(AVERAGE(M150:M161))</f>
        <v>7.4833333333333334</v>
      </c>
      <c r="N163" s="19">
        <f t="shared" si="41"/>
        <v>7.508333333333332</v>
      </c>
      <c r="O163" s="19">
        <f t="shared" si="41"/>
        <v>1.7595000000000001</v>
      </c>
      <c r="P163" s="19">
        <f t="shared" si="41"/>
        <v>1.4770000000000001</v>
      </c>
      <c r="Q163" s="19"/>
      <c r="R163" s="19"/>
      <c r="S163" s="19"/>
      <c r="T163" s="19"/>
      <c r="U163" s="19"/>
      <c r="V163" s="19"/>
      <c r="W163" s="6">
        <f t="shared" si="41"/>
        <v>67.333333333333329</v>
      </c>
      <c r="X163" s="61">
        <f t="shared" si="41"/>
        <v>0.77999999999999992</v>
      </c>
      <c r="Y163" s="6"/>
      <c r="Z163" s="56"/>
      <c r="AA163" s="6">
        <f>SUM(AVERAGE(AA150:AA161))</f>
        <v>1665.8333333333333</v>
      </c>
      <c r="AB163" s="40">
        <f>SUM(AVERAGE(AB150:AB161))</f>
        <v>2.488145797656379</v>
      </c>
      <c r="AC163" s="6">
        <f>SUM(AVERAGE(AC150:AC161))</f>
        <v>365.375</v>
      </c>
      <c r="AD163" s="6">
        <f>SUM(AVERAGE(AD150:AD161))</f>
        <v>96.083333333333329</v>
      </c>
      <c r="AH163" s="121">
        <f t="shared" ref="AH163" si="42">C163/$C$2</f>
        <v>0.13680555555555557</v>
      </c>
      <c r="AI163" s="122">
        <f t="shared" ref="AI163" si="43">(C163*D163)/1000</f>
        <v>4.4981666666666671</v>
      </c>
      <c r="AJ163" s="123">
        <f t="shared" si="36"/>
        <v>6.2683481976960234E-2</v>
      </c>
      <c r="AK163" s="124">
        <f t="shared" ref="AK163" si="44">(C163*G163)/1000</f>
        <v>7.4394861111111119</v>
      </c>
      <c r="AL163" s="123">
        <f t="shared" si="38"/>
        <v>7.7494646990740754E-2</v>
      </c>
    </row>
    <row r="164" spans="1:38" ht="13.5" thickTop="1"/>
    <row r="165" spans="1:38" ht="13.5" thickBot="1"/>
    <row r="166" spans="1:38" ht="13.5" thickTop="1">
      <c r="A166" s="11" t="s">
        <v>5</v>
      </c>
      <c r="B166" s="12" t="s">
        <v>6</v>
      </c>
      <c r="C166" s="12" t="s">
        <v>6</v>
      </c>
      <c r="D166" s="12" t="s">
        <v>7</v>
      </c>
      <c r="E166" s="12" t="s">
        <v>8</v>
      </c>
      <c r="F166" s="150" t="s">
        <v>2</v>
      </c>
      <c r="G166" s="130" t="s">
        <v>9</v>
      </c>
      <c r="H166" s="12" t="s">
        <v>10</v>
      </c>
      <c r="I166" s="150" t="s">
        <v>3</v>
      </c>
      <c r="J166" s="12" t="s">
        <v>11</v>
      </c>
      <c r="K166" s="12" t="s">
        <v>12</v>
      </c>
      <c r="L166" s="150" t="s">
        <v>13</v>
      </c>
      <c r="M166" s="12" t="s">
        <v>14</v>
      </c>
      <c r="N166" s="12" t="s">
        <v>15</v>
      </c>
      <c r="O166" s="12" t="s">
        <v>16</v>
      </c>
      <c r="P166" s="12" t="s">
        <v>17</v>
      </c>
      <c r="Q166" s="12"/>
      <c r="R166" s="12"/>
      <c r="S166" s="12"/>
      <c r="T166" s="12"/>
      <c r="U166" s="12"/>
      <c r="V166" s="12"/>
      <c r="W166" s="12" t="s">
        <v>18</v>
      </c>
      <c r="X166" s="13" t="s">
        <v>19</v>
      </c>
      <c r="Y166" s="159" t="s">
        <v>61</v>
      </c>
      <c r="Z166" s="160"/>
      <c r="AA166" s="13" t="s">
        <v>20</v>
      </c>
      <c r="AB166" s="13" t="s">
        <v>21</v>
      </c>
      <c r="AC166" s="13" t="s">
        <v>62</v>
      </c>
      <c r="AD166" s="13" t="s">
        <v>63</v>
      </c>
      <c r="AH166" s="114" t="s">
        <v>98</v>
      </c>
      <c r="AI166" s="115" t="s">
        <v>99</v>
      </c>
      <c r="AJ166" s="116" t="s">
        <v>100</v>
      </c>
      <c r="AK166" s="117" t="s">
        <v>98</v>
      </c>
      <c r="AL166" s="116" t="s">
        <v>98</v>
      </c>
    </row>
    <row r="167" spans="1:38" ht="14.25" thickBot="1">
      <c r="A167" s="14" t="s">
        <v>112</v>
      </c>
      <c r="B167" s="15" t="s">
        <v>23</v>
      </c>
      <c r="C167" s="15" t="s">
        <v>24</v>
      </c>
      <c r="D167" s="15" t="s">
        <v>25</v>
      </c>
      <c r="E167" s="15" t="s">
        <v>25</v>
      </c>
      <c r="F167" s="151" t="s">
        <v>26</v>
      </c>
      <c r="G167" s="148" t="s">
        <v>25</v>
      </c>
      <c r="H167" s="15" t="s">
        <v>25</v>
      </c>
      <c r="I167" s="151" t="s">
        <v>26</v>
      </c>
      <c r="J167" s="15" t="s">
        <v>25</v>
      </c>
      <c r="K167" s="15" t="s">
        <v>25</v>
      </c>
      <c r="L167" s="151" t="s">
        <v>26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 t="s">
        <v>102</v>
      </c>
      <c r="X167" s="17" t="s">
        <v>28</v>
      </c>
      <c r="Y167" s="15" t="s">
        <v>65</v>
      </c>
      <c r="Z167" s="15" t="s">
        <v>66</v>
      </c>
      <c r="AA167" s="17" t="s">
        <v>29</v>
      </c>
      <c r="AB167" s="16" t="s">
        <v>30</v>
      </c>
      <c r="AC167" s="17" t="s">
        <v>29</v>
      </c>
      <c r="AD167" s="17" t="s">
        <v>29</v>
      </c>
      <c r="AH167" s="118" t="s">
        <v>6</v>
      </c>
      <c r="AI167" s="119" t="s">
        <v>103</v>
      </c>
      <c r="AJ167" s="100" t="s">
        <v>104</v>
      </c>
      <c r="AK167" s="120" t="s">
        <v>105</v>
      </c>
      <c r="AL167" s="100" t="s">
        <v>106</v>
      </c>
    </row>
    <row r="168" spans="1:38" ht="13.5" thickTop="1">
      <c r="A168" s="41" t="s">
        <v>31</v>
      </c>
      <c r="B168" s="35">
        <v>230</v>
      </c>
      <c r="C168" s="35">
        <v>7</v>
      </c>
      <c r="D168" s="27">
        <v>152</v>
      </c>
      <c r="E168" s="27">
        <v>6</v>
      </c>
      <c r="F168" s="152">
        <v>96</v>
      </c>
      <c r="G168" s="32">
        <v>168</v>
      </c>
      <c r="H168" s="27">
        <v>3</v>
      </c>
      <c r="I168" s="152">
        <v>98</v>
      </c>
      <c r="J168" s="32">
        <v>349</v>
      </c>
      <c r="K168" s="27">
        <v>29</v>
      </c>
      <c r="L168" s="152">
        <v>92</v>
      </c>
      <c r="M168" s="18">
        <v>7.5</v>
      </c>
      <c r="N168" s="18">
        <v>7.4</v>
      </c>
      <c r="O168" s="20">
        <v>2.2349999999999999</v>
      </c>
      <c r="P168" s="20">
        <v>1.96</v>
      </c>
      <c r="Q168" s="71"/>
      <c r="R168" s="71"/>
      <c r="S168" s="71"/>
      <c r="T168" s="71"/>
      <c r="U168" s="71"/>
      <c r="V168" s="71"/>
      <c r="W168" s="28"/>
      <c r="X168" s="28"/>
      <c r="Y168" s="51"/>
      <c r="Z168" s="57"/>
      <c r="AA168" s="24">
        <v>946</v>
      </c>
      <c r="AB168" s="5">
        <f t="shared" ref="AB168:AB179" si="45">AA168/B168</f>
        <v>4.1130434782608694</v>
      </c>
      <c r="AC168" s="24">
        <v>76</v>
      </c>
      <c r="AD168" s="24">
        <v>49</v>
      </c>
      <c r="AH168" s="121">
        <f>C168/$C$2</f>
        <v>2.9166666666666667E-2</v>
      </c>
      <c r="AI168" s="122">
        <f>(C168*D168)/1000</f>
        <v>1.0640000000000001</v>
      </c>
      <c r="AJ168" s="123">
        <f>(AI168)/$E$3</f>
        <v>1.4827201783723522E-2</v>
      </c>
      <c r="AK168" s="124">
        <f>(C168*G168)/1000</f>
        <v>1.1759999999999999</v>
      </c>
      <c r="AL168" s="123">
        <f>(AK168)/$G$3</f>
        <v>1.2249999999999999E-2</v>
      </c>
    </row>
    <row r="169" spans="1:38">
      <c r="A169" s="41" t="s">
        <v>32</v>
      </c>
      <c r="B169" s="36">
        <v>344</v>
      </c>
      <c r="C169" s="38">
        <v>12</v>
      </c>
      <c r="D169" s="22">
        <v>151</v>
      </c>
      <c r="E169" s="22">
        <v>11</v>
      </c>
      <c r="F169" s="153">
        <v>93</v>
      </c>
      <c r="G169" s="33">
        <v>200</v>
      </c>
      <c r="H169" s="22">
        <v>3</v>
      </c>
      <c r="I169" s="153">
        <v>99</v>
      </c>
      <c r="J169" s="33">
        <v>333</v>
      </c>
      <c r="K169" s="22">
        <v>29</v>
      </c>
      <c r="L169" s="153">
        <v>91</v>
      </c>
      <c r="M169" s="18">
        <v>7.3</v>
      </c>
      <c r="N169" s="18">
        <v>7.4</v>
      </c>
      <c r="O169" s="20">
        <v>1.956</v>
      </c>
      <c r="P169" s="20">
        <v>1.879</v>
      </c>
      <c r="Q169" s="20"/>
      <c r="R169" s="20"/>
      <c r="S169" s="20"/>
      <c r="T169" s="20"/>
      <c r="U169" s="20"/>
      <c r="V169" s="20"/>
      <c r="W169" s="5"/>
      <c r="X169" s="58"/>
      <c r="Y169" s="51"/>
      <c r="Z169" s="52"/>
      <c r="AA169" s="25">
        <v>796</v>
      </c>
      <c r="AB169" s="5">
        <f t="shared" si="45"/>
        <v>2.3139534883720931</v>
      </c>
      <c r="AC169" s="25">
        <v>108</v>
      </c>
      <c r="AD169" s="25">
        <v>57</v>
      </c>
      <c r="AH169" s="121">
        <f t="shared" ref="AH169:AH179" si="46">C169/$C$2</f>
        <v>0.05</v>
      </c>
      <c r="AI169" s="122">
        <f t="shared" ref="AI169:AI179" si="47">(C169*D169)/1000</f>
        <v>1.8120000000000001</v>
      </c>
      <c r="AJ169" s="123">
        <f t="shared" ref="AJ169:AJ181" si="48">(AI169)/$E$3</f>
        <v>2.5250836120401337E-2</v>
      </c>
      <c r="AK169" s="124">
        <f t="shared" ref="AK169:AK179" si="49">(C169*G169)/1000</f>
        <v>2.4</v>
      </c>
      <c r="AL169" s="123">
        <f t="shared" ref="AL169:AL181" si="50">(AK169)/$G$3</f>
        <v>2.4999999999999998E-2</v>
      </c>
    </row>
    <row r="170" spans="1:38">
      <c r="A170" s="41" t="s">
        <v>33</v>
      </c>
      <c r="B170" s="36">
        <v>1014</v>
      </c>
      <c r="C170" s="38">
        <v>35</v>
      </c>
      <c r="D170" s="22">
        <v>170</v>
      </c>
      <c r="E170" s="22">
        <v>9</v>
      </c>
      <c r="F170" s="153">
        <v>95</v>
      </c>
      <c r="G170" s="33">
        <v>252</v>
      </c>
      <c r="H170" s="22">
        <v>4</v>
      </c>
      <c r="I170" s="153">
        <v>98</v>
      </c>
      <c r="J170" s="33">
        <v>422</v>
      </c>
      <c r="K170" s="22">
        <v>22</v>
      </c>
      <c r="L170" s="153">
        <v>95</v>
      </c>
      <c r="M170" s="18">
        <v>7.4</v>
      </c>
      <c r="N170" s="18">
        <v>7.4</v>
      </c>
      <c r="O170" s="20">
        <v>1.5249999999999999</v>
      </c>
      <c r="P170" s="51">
        <v>1159</v>
      </c>
      <c r="Q170" s="51"/>
      <c r="R170" s="51"/>
      <c r="S170" s="51"/>
      <c r="T170" s="51"/>
      <c r="U170" s="51"/>
      <c r="V170" s="51"/>
      <c r="W170" s="5"/>
      <c r="X170" s="58"/>
      <c r="Y170" s="51"/>
      <c r="Z170" s="52"/>
      <c r="AA170" s="25">
        <v>1101</v>
      </c>
      <c r="AB170" s="5">
        <f t="shared" si="45"/>
        <v>1.0857988165680474</v>
      </c>
      <c r="AC170" s="25">
        <v>291</v>
      </c>
      <c r="AD170" s="25">
        <v>105</v>
      </c>
      <c r="AH170" s="121">
        <f t="shared" si="46"/>
        <v>0.14583333333333334</v>
      </c>
      <c r="AI170" s="122">
        <f t="shared" si="47"/>
        <v>5.95</v>
      </c>
      <c r="AJ170" s="123">
        <f t="shared" si="48"/>
        <v>8.2915273132664433E-2</v>
      </c>
      <c r="AK170" s="124">
        <f t="shared" si="49"/>
        <v>8.82</v>
      </c>
      <c r="AL170" s="123">
        <f t="shared" si="50"/>
        <v>9.1874999999999998E-2</v>
      </c>
    </row>
    <row r="171" spans="1:38">
      <c r="A171" s="41" t="s">
        <v>34</v>
      </c>
      <c r="B171" s="36">
        <v>531</v>
      </c>
      <c r="C171" s="38">
        <v>18</v>
      </c>
      <c r="D171" s="22">
        <v>154</v>
      </c>
      <c r="E171" s="22">
        <v>5</v>
      </c>
      <c r="F171" s="153">
        <v>97</v>
      </c>
      <c r="G171" s="33">
        <v>185</v>
      </c>
      <c r="H171" s="22">
        <v>3</v>
      </c>
      <c r="I171" s="153">
        <v>98</v>
      </c>
      <c r="J171" s="33">
        <v>344</v>
      </c>
      <c r="K171" s="22">
        <v>18</v>
      </c>
      <c r="L171" s="153">
        <v>95</v>
      </c>
      <c r="M171" s="18">
        <v>7.4</v>
      </c>
      <c r="N171" s="18">
        <v>7.4</v>
      </c>
      <c r="O171" s="20">
        <v>1.0920000000000001</v>
      </c>
      <c r="P171" s="20">
        <v>0.92400000000000004</v>
      </c>
      <c r="Q171" s="20"/>
      <c r="R171" s="20"/>
      <c r="S171" s="20"/>
      <c r="T171" s="20"/>
      <c r="U171" s="20"/>
      <c r="V171" s="20"/>
      <c r="W171" s="5"/>
      <c r="X171" s="58"/>
      <c r="Y171" s="51"/>
      <c r="Z171" s="52"/>
      <c r="AA171" s="25">
        <v>1070</v>
      </c>
      <c r="AB171" s="5">
        <f t="shared" si="45"/>
        <v>2.0150659133709983</v>
      </c>
      <c r="AC171" s="25">
        <v>158</v>
      </c>
      <c r="AD171" s="25">
        <v>73</v>
      </c>
      <c r="AH171" s="121">
        <f t="shared" si="46"/>
        <v>7.4999999999999997E-2</v>
      </c>
      <c r="AI171" s="122">
        <f t="shared" si="47"/>
        <v>2.7719999999999998</v>
      </c>
      <c r="AJ171" s="123">
        <f t="shared" si="48"/>
        <v>3.8628762541806014E-2</v>
      </c>
      <c r="AK171" s="124">
        <f t="shared" si="49"/>
        <v>3.33</v>
      </c>
      <c r="AL171" s="123">
        <f t="shared" si="50"/>
        <v>3.4687500000000003E-2</v>
      </c>
    </row>
    <row r="172" spans="1:38">
      <c r="A172" s="41" t="s">
        <v>35</v>
      </c>
      <c r="B172" s="36">
        <v>687</v>
      </c>
      <c r="C172" s="38">
        <v>22</v>
      </c>
      <c r="D172" s="22">
        <v>161</v>
      </c>
      <c r="E172" s="22">
        <v>14</v>
      </c>
      <c r="F172" s="153">
        <v>91</v>
      </c>
      <c r="G172" s="33">
        <v>215</v>
      </c>
      <c r="H172" s="22">
        <v>14</v>
      </c>
      <c r="I172" s="153">
        <v>93</v>
      </c>
      <c r="J172" s="33">
        <v>426</v>
      </c>
      <c r="K172" s="22">
        <v>39</v>
      </c>
      <c r="L172" s="153">
        <v>91</v>
      </c>
      <c r="M172" s="18">
        <v>7.5</v>
      </c>
      <c r="N172" s="18">
        <v>7.4</v>
      </c>
      <c r="O172" s="20">
        <v>2.0049999999999999</v>
      </c>
      <c r="P172" s="20">
        <v>1.89</v>
      </c>
      <c r="Q172" s="20"/>
      <c r="R172" s="20"/>
      <c r="S172" s="20"/>
      <c r="T172" s="20"/>
      <c r="U172" s="20"/>
      <c r="V172" s="20"/>
      <c r="W172" s="5"/>
      <c r="X172" s="58"/>
      <c r="Y172" s="51"/>
      <c r="Z172" s="52"/>
      <c r="AA172" s="25">
        <v>695</v>
      </c>
      <c r="AB172" s="5">
        <f t="shared" si="45"/>
        <v>1.0116448326055314</v>
      </c>
      <c r="AC172" s="25">
        <v>197</v>
      </c>
      <c r="AD172" s="25">
        <v>75</v>
      </c>
      <c r="AH172" s="121">
        <f t="shared" si="46"/>
        <v>9.166666666666666E-2</v>
      </c>
      <c r="AI172" s="122">
        <f t="shared" si="47"/>
        <v>3.5419999999999998</v>
      </c>
      <c r="AJ172" s="123">
        <f t="shared" si="48"/>
        <v>4.935897435897435E-2</v>
      </c>
      <c r="AK172" s="124">
        <f t="shared" si="49"/>
        <v>4.7300000000000004</v>
      </c>
      <c r="AL172" s="123">
        <f t="shared" si="50"/>
        <v>4.927083333333334E-2</v>
      </c>
    </row>
    <row r="173" spans="1:38">
      <c r="A173" s="41" t="s">
        <v>36</v>
      </c>
      <c r="B173" s="36">
        <v>864</v>
      </c>
      <c r="C173" s="38">
        <v>29</v>
      </c>
      <c r="D173" s="22">
        <v>188</v>
      </c>
      <c r="E173" s="22">
        <v>10</v>
      </c>
      <c r="F173" s="153">
        <v>95</v>
      </c>
      <c r="G173" s="33">
        <v>243</v>
      </c>
      <c r="H173" s="22">
        <v>8</v>
      </c>
      <c r="I173" s="153" t="s">
        <v>69</v>
      </c>
      <c r="J173" s="33">
        <v>458</v>
      </c>
      <c r="K173" s="22">
        <v>38</v>
      </c>
      <c r="L173" s="153" t="s">
        <v>40</v>
      </c>
      <c r="M173" s="18">
        <v>7.4</v>
      </c>
      <c r="N173" s="18">
        <v>7.5</v>
      </c>
      <c r="O173" s="51">
        <v>2129</v>
      </c>
      <c r="P173" s="51">
        <v>1822</v>
      </c>
      <c r="Q173" s="51"/>
      <c r="R173" s="51"/>
      <c r="S173" s="51"/>
      <c r="T173" s="51"/>
      <c r="U173" s="51"/>
      <c r="V173" s="51"/>
      <c r="W173" s="5"/>
      <c r="X173" s="58"/>
      <c r="Y173" s="51"/>
      <c r="Z173" s="52"/>
      <c r="AA173" s="25">
        <v>1290</v>
      </c>
      <c r="AB173" s="5">
        <f t="shared" si="45"/>
        <v>1.4930555555555556</v>
      </c>
      <c r="AC173" s="25">
        <v>243</v>
      </c>
      <c r="AD173" s="25">
        <v>85</v>
      </c>
      <c r="AH173" s="121">
        <f t="shared" si="46"/>
        <v>0.12083333333333333</v>
      </c>
      <c r="AI173" s="122">
        <f t="shared" si="47"/>
        <v>5.452</v>
      </c>
      <c r="AJ173" s="123">
        <f t="shared" si="48"/>
        <v>7.597547380156075E-2</v>
      </c>
      <c r="AK173" s="124">
        <f t="shared" si="49"/>
        <v>7.0469999999999997</v>
      </c>
      <c r="AL173" s="123">
        <f t="shared" si="50"/>
        <v>7.3406249999999992E-2</v>
      </c>
    </row>
    <row r="174" spans="1:38">
      <c r="A174" s="41" t="s">
        <v>39</v>
      </c>
      <c r="B174" s="36">
        <v>1811</v>
      </c>
      <c r="C174" s="38">
        <v>58</v>
      </c>
      <c r="D174" s="22">
        <v>182</v>
      </c>
      <c r="E174" s="22">
        <v>12</v>
      </c>
      <c r="F174" s="153">
        <v>93</v>
      </c>
      <c r="G174" s="33">
        <v>338</v>
      </c>
      <c r="H174" s="22">
        <v>4</v>
      </c>
      <c r="I174" s="153" t="s">
        <v>43</v>
      </c>
      <c r="J174" s="33">
        <v>644</v>
      </c>
      <c r="K174" s="22">
        <v>27</v>
      </c>
      <c r="L174" s="153" t="s">
        <v>44</v>
      </c>
      <c r="M174" s="18">
        <v>7.2</v>
      </c>
      <c r="N174" s="18">
        <v>7.1</v>
      </c>
      <c r="O174" s="64">
        <v>2.3180000000000001</v>
      </c>
      <c r="P174" s="64">
        <v>1.77</v>
      </c>
      <c r="Q174" s="64"/>
      <c r="R174" s="64"/>
      <c r="S174" s="64"/>
      <c r="T174" s="64"/>
      <c r="U174" s="64"/>
      <c r="V174" s="64"/>
      <c r="W174" s="5"/>
      <c r="X174" s="58"/>
      <c r="Y174" s="51"/>
      <c r="Z174" s="52"/>
      <c r="AA174" s="25">
        <v>2530</v>
      </c>
      <c r="AB174" s="5">
        <f t="shared" si="45"/>
        <v>1.3970182219768084</v>
      </c>
      <c r="AC174" s="25">
        <v>485</v>
      </c>
      <c r="AD174" s="25">
        <v>110</v>
      </c>
      <c r="AH174" s="121">
        <f t="shared" si="46"/>
        <v>0.24166666666666667</v>
      </c>
      <c r="AI174" s="122">
        <f t="shared" si="47"/>
        <v>10.555999999999999</v>
      </c>
      <c r="AJ174" s="123">
        <f t="shared" si="48"/>
        <v>0.14710144927536228</v>
      </c>
      <c r="AK174" s="124">
        <f t="shared" si="49"/>
        <v>19.603999999999999</v>
      </c>
      <c r="AL174" s="123">
        <f t="shared" si="50"/>
        <v>0.20420833333333333</v>
      </c>
    </row>
    <row r="175" spans="1:38">
      <c r="A175" s="41" t="s">
        <v>42</v>
      </c>
      <c r="B175" s="36">
        <v>4175</v>
      </c>
      <c r="C175" s="38">
        <v>135</v>
      </c>
      <c r="D175" s="22">
        <v>258</v>
      </c>
      <c r="E175" s="22">
        <v>8</v>
      </c>
      <c r="F175" s="153">
        <v>97</v>
      </c>
      <c r="G175" s="33">
        <v>410</v>
      </c>
      <c r="H175" s="22">
        <v>10</v>
      </c>
      <c r="I175" s="153" t="s">
        <v>56</v>
      </c>
      <c r="J175" s="33">
        <v>908</v>
      </c>
      <c r="K175" s="22">
        <v>20</v>
      </c>
      <c r="L175" s="153" t="s">
        <v>56</v>
      </c>
      <c r="M175" s="18">
        <v>7</v>
      </c>
      <c r="N175" s="18">
        <v>7.3</v>
      </c>
      <c r="O175" s="64">
        <v>2.0449999999999999</v>
      </c>
      <c r="P175" s="64">
        <v>1.671</v>
      </c>
      <c r="Q175" s="64"/>
      <c r="R175" s="64"/>
      <c r="S175" s="64"/>
      <c r="T175" s="64"/>
      <c r="U175" s="64"/>
      <c r="V175" s="64"/>
      <c r="W175" s="5">
        <v>72</v>
      </c>
      <c r="X175" s="58">
        <v>1.2</v>
      </c>
      <c r="Y175" s="51"/>
      <c r="Z175" s="52"/>
      <c r="AA175" s="25">
        <v>4244</v>
      </c>
      <c r="AB175" s="5">
        <f t="shared" si="45"/>
        <v>1.0165269461077844</v>
      </c>
      <c r="AC175" s="25">
        <v>1086</v>
      </c>
      <c r="AD175" s="25">
        <v>290</v>
      </c>
      <c r="AH175" s="121">
        <f t="shared" si="46"/>
        <v>0.5625</v>
      </c>
      <c r="AI175" s="122">
        <f t="shared" si="47"/>
        <v>34.83</v>
      </c>
      <c r="AJ175" s="123">
        <f t="shared" si="48"/>
        <v>0.48536789297658856</v>
      </c>
      <c r="AK175" s="124">
        <f t="shared" si="49"/>
        <v>55.35</v>
      </c>
      <c r="AL175" s="123">
        <f t="shared" si="50"/>
        <v>0.57656249999999998</v>
      </c>
    </row>
    <row r="176" spans="1:38">
      <c r="A176" s="41" t="s">
        <v>45</v>
      </c>
      <c r="B176" s="36">
        <v>1045</v>
      </c>
      <c r="C176" s="38">
        <v>35</v>
      </c>
      <c r="D176" s="22">
        <v>208</v>
      </c>
      <c r="E176" s="22">
        <v>7</v>
      </c>
      <c r="F176" s="153">
        <v>97</v>
      </c>
      <c r="G176" s="33">
        <v>313</v>
      </c>
      <c r="H176" s="22">
        <v>5</v>
      </c>
      <c r="I176" s="153" t="s">
        <v>56</v>
      </c>
      <c r="J176" s="33">
        <v>549</v>
      </c>
      <c r="K176" s="22">
        <v>30</v>
      </c>
      <c r="L176" s="153" t="s">
        <v>72</v>
      </c>
      <c r="M176" s="18">
        <v>7.4</v>
      </c>
      <c r="N176" s="18">
        <v>7.3</v>
      </c>
      <c r="O176" s="20">
        <v>2.23</v>
      </c>
      <c r="P176" s="20">
        <v>1.7749999999999999</v>
      </c>
      <c r="Q176" s="20"/>
      <c r="R176" s="20"/>
      <c r="S176" s="20"/>
      <c r="T176" s="20"/>
      <c r="U176" s="20"/>
      <c r="V176" s="20"/>
      <c r="W176" s="5"/>
      <c r="X176" s="58"/>
      <c r="Y176" s="51"/>
      <c r="Z176" s="52"/>
      <c r="AA176" s="25">
        <v>2632</v>
      </c>
      <c r="AB176" s="5">
        <f t="shared" si="45"/>
        <v>2.5186602870813397</v>
      </c>
      <c r="AC176" s="25">
        <v>310</v>
      </c>
      <c r="AD176" s="25">
        <v>102</v>
      </c>
      <c r="AH176" s="121">
        <f t="shared" si="46"/>
        <v>0.14583333333333334</v>
      </c>
      <c r="AI176" s="122">
        <f t="shared" si="47"/>
        <v>7.28</v>
      </c>
      <c r="AJ176" s="123">
        <f t="shared" si="48"/>
        <v>0.10144927536231883</v>
      </c>
      <c r="AK176" s="124">
        <f t="shared" si="49"/>
        <v>10.955</v>
      </c>
      <c r="AL176" s="123">
        <f t="shared" si="50"/>
        <v>0.11411458333333334</v>
      </c>
    </row>
    <row r="177" spans="1:38">
      <c r="A177" s="41" t="s">
        <v>47</v>
      </c>
      <c r="B177" s="36">
        <v>602</v>
      </c>
      <c r="C177" s="38">
        <v>19</v>
      </c>
      <c r="D177" s="22">
        <v>183</v>
      </c>
      <c r="E177" s="22">
        <v>7</v>
      </c>
      <c r="F177" s="153">
        <v>96</v>
      </c>
      <c r="G177" s="33">
        <v>210</v>
      </c>
      <c r="H177" s="22">
        <v>4</v>
      </c>
      <c r="I177" s="153" t="s">
        <v>56</v>
      </c>
      <c r="J177" s="33">
        <v>466</v>
      </c>
      <c r="K177" s="22">
        <v>20</v>
      </c>
      <c r="L177" s="153" t="s">
        <v>44</v>
      </c>
      <c r="M177" s="18">
        <v>7.6</v>
      </c>
      <c r="N177" s="18">
        <v>7.4</v>
      </c>
      <c r="O177" s="20">
        <v>1.92</v>
      </c>
      <c r="P177" s="20">
        <v>1.1879999999999999</v>
      </c>
      <c r="Q177" s="20"/>
      <c r="R177" s="20"/>
      <c r="S177" s="20"/>
      <c r="T177" s="20"/>
      <c r="U177" s="20"/>
      <c r="V177" s="20"/>
      <c r="W177" s="5"/>
      <c r="X177" s="58"/>
      <c r="Y177" s="51"/>
      <c r="Z177" s="52"/>
      <c r="AA177" s="25">
        <v>757</v>
      </c>
      <c r="AB177" s="5">
        <f t="shared" si="45"/>
        <v>1.2574750830564785</v>
      </c>
      <c r="AC177" s="25">
        <v>400</v>
      </c>
      <c r="AD177" s="25">
        <v>73</v>
      </c>
      <c r="AH177" s="121">
        <f t="shared" si="46"/>
        <v>7.9166666666666663E-2</v>
      </c>
      <c r="AI177" s="122">
        <f t="shared" si="47"/>
        <v>3.4769999999999999</v>
      </c>
      <c r="AJ177" s="123">
        <f t="shared" si="48"/>
        <v>4.8453177257525078E-2</v>
      </c>
      <c r="AK177" s="124">
        <f t="shared" si="49"/>
        <v>3.99</v>
      </c>
      <c r="AL177" s="123">
        <f t="shared" si="50"/>
        <v>4.1562500000000002E-2</v>
      </c>
    </row>
    <row r="178" spans="1:38">
      <c r="A178" s="41" t="s">
        <v>49</v>
      </c>
      <c r="B178" s="36">
        <v>389</v>
      </c>
      <c r="C178" s="38">
        <v>13</v>
      </c>
      <c r="D178" s="22">
        <v>105</v>
      </c>
      <c r="E178" s="22">
        <v>10</v>
      </c>
      <c r="F178" s="153">
        <v>90</v>
      </c>
      <c r="G178" s="33">
        <v>168</v>
      </c>
      <c r="H178" s="22">
        <v>5</v>
      </c>
      <c r="I178" s="153" t="s">
        <v>69</v>
      </c>
      <c r="J178" s="33">
        <v>330</v>
      </c>
      <c r="K178" s="22">
        <v>17</v>
      </c>
      <c r="L178" s="153" t="s">
        <v>72</v>
      </c>
      <c r="M178" s="18">
        <v>7.3</v>
      </c>
      <c r="N178" s="18">
        <v>7.3</v>
      </c>
      <c r="O178" s="20">
        <v>1.9850000000000001</v>
      </c>
      <c r="P178" s="20">
        <v>1.7949999999999999</v>
      </c>
      <c r="Q178" s="20"/>
      <c r="R178" s="20"/>
      <c r="S178" s="20"/>
      <c r="T178" s="20"/>
      <c r="U178" s="20"/>
      <c r="V178" s="20"/>
      <c r="W178" s="5"/>
      <c r="X178" s="58"/>
      <c r="Y178" s="51"/>
      <c r="Z178" s="52"/>
      <c r="AA178" s="25">
        <v>569</v>
      </c>
      <c r="AB178" s="5">
        <f t="shared" si="45"/>
        <v>1.4627249357326477</v>
      </c>
      <c r="AC178" s="25">
        <v>192</v>
      </c>
      <c r="AD178" s="25">
        <v>61</v>
      </c>
      <c r="AH178" s="121">
        <f t="shared" si="46"/>
        <v>5.4166666666666669E-2</v>
      </c>
      <c r="AI178" s="122">
        <f t="shared" si="47"/>
        <v>1.365</v>
      </c>
      <c r="AJ178" s="123">
        <f t="shared" si="48"/>
        <v>1.902173913043478E-2</v>
      </c>
      <c r="AK178" s="124">
        <f t="shared" si="49"/>
        <v>2.1840000000000002</v>
      </c>
      <c r="AL178" s="123">
        <f t="shared" si="50"/>
        <v>2.2750000000000003E-2</v>
      </c>
    </row>
    <row r="179" spans="1:38" ht="13.5" thickBot="1">
      <c r="A179" s="41" t="s">
        <v>50</v>
      </c>
      <c r="B179" s="37">
        <v>629</v>
      </c>
      <c r="C179" s="39">
        <v>20</v>
      </c>
      <c r="D179" s="30">
        <v>149</v>
      </c>
      <c r="E179" s="30">
        <v>8</v>
      </c>
      <c r="F179" s="154">
        <v>95</v>
      </c>
      <c r="G179" s="34">
        <v>175</v>
      </c>
      <c r="H179" s="30">
        <v>4</v>
      </c>
      <c r="I179" s="154" t="s">
        <v>56</v>
      </c>
      <c r="J179" s="34">
        <v>354</v>
      </c>
      <c r="K179" s="30">
        <v>18</v>
      </c>
      <c r="L179" s="154" t="s">
        <v>72</v>
      </c>
      <c r="M179" s="18">
        <v>7.4</v>
      </c>
      <c r="N179" s="18">
        <v>7.6</v>
      </c>
      <c r="O179" s="51">
        <v>1.7050000000000001</v>
      </c>
      <c r="P179" s="51">
        <v>1.194</v>
      </c>
      <c r="Q179" s="73"/>
      <c r="R179" s="73"/>
      <c r="S179" s="73"/>
      <c r="T179" s="73"/>
      <c r="U179" s="73"/>
      <c r="V179" s="73"/>
      <c r="W179" s="48"/>
      <c r="X179" s="59"/>
      <c r="Y179" s="51"/>
      <c r="Z179" s="53"/>
      <c r="AA179" s="26">
        <v>484</v>
      </c>
      <c r="AB179" s="5">
        <f t="shared" si="45"/>
        <v>0.76947535771065179</v>
      </c>
      <c r="AC179" s="26">
        <v>329</v>
      </c>
      <c r="AD179" s="26">
        <v>97</v>
      </c>
      <c r="AH179" s="121">
        <f t="shared" si="46"/>
        <v>8.3333333333333329E-2</v>
      </c>
      <c r="AI179" s="122">
        <f t="shared" si="47"/>
        <v>2.98</v>
      </c>
      <c r="AJ179" s="123">
        <f t="shared" si="48"/>
        <v>4.1527313266443697E-2</v>
      </c>
      <c r="AK179" s="124">
        <f t="shared" si="49"/>
        <v>3.5</v>
      </c>
      <c r="AL179" s="123">
        <f t="shared" si="50"/>
        <v>3.6458333333333336E-2</v>
      </c>
    </row>
    <row r="180" spans="1:38" ht="13.5" thickTop="1">
      <c r="A180" s="43" t="s">
        <v>113</v>
      </c>
      <c r="B180" s="44">
        <f>SUM(B168:B179)</f>
        <v>12321</v>
      </c>
      <c r="C180" s="62"/>
      <c r="D180" s="62"/>
      <c r="E180" s="62"/>
      <c r="F180" s="155"/>
      <c r="G180" s="149"/>
      <c r="H180" s="62"/>
      <c r="I180" s="155"/>
      <c r="J180" s="62"/>
      <c r="K180" s="62"/>
      <c r="L180" s="155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4">
        <f>SUM(W168:W179)</f>
        <v>72</v>
      </c>
      <c r="X180" s="60"/>
      <c r="Y180" s="44">
        <f t="shared" ref="Y180:AD180" si="51">SUM(Y168:Y179)</f>
        <v>0</v>
      </c>
      <c r="Z180" s="44">
        <f t="shared" si="51"/>
        <v>0</v>
      </c>
      <c r="AA180" s="44">
        <f t="shared" si="51"/>
        <v>17114</v>
      </c>
      <c r="AB180" s="46">
        <f t="shared" si="51"/>
        <v>20.454442916398804</v>
      </c>
      <c r="AC180" s="44">
        <f t="shared" si="51"/>
        <v>3875</v>
      </c>
      <c r="AD180" s="44">
        <f t="shared" si="51"/>
        <v>1177</v>
      </c>
      <c r="AH180" s="125"/>
      <c r="AI180" s="126"/>
      <c r="AJ180" s="127"/>
      <c r="AK180" s="128"/>
      <c r="AL180" s="127"/>
    </row>
    <row r="181" spans="1:38" ht="13.5" thickBot="1">
      <c r="A181" s="42" t="s">
        <v>114</v>
      </c>
      <c r="B181" s="6">
        <f>SUM(AVERAGE(B168:B179))</f>
        <v>1026.75</v>
      </c>
      <c r="C181" s="6">
        <f t="shared" ref="C181:J181" si="52">SUM(AVERAGE(C168:C179))</f>
        <v>33.583333333333336</v>
      </c>
      <c r="D181" s="6">
        <f t="shared" si="52"/>
        <v>171.75</v>
      </c>
      <c r="E181" s="6">
        <f>SUM(AVERAGE(E168:E179))</f>
        <v>8.9166666666666661</v>
      </c>
      <c r="F181" s="156">
        <f>SUM(AVERAGE(F168:F179))</f>
        <v>94.583333333333329</v>
      </c>
      <c r="G181" s="136">
        <f>SUM(AVERAGE(G168:G179))</f>
        <v>239.75</v>
      </c>
      <c r="H181" s="6">
        <f>SUM(AVERAGE(H168:H179))</f>
        <v>5.583333333333333</v>
      </c>
      <c r="I181" s="156">
        <f>SUM(AVERAGE(I168:I179))</f>
        <v>97.2</v>
      </c>
      <c r="J181" s="6">
        <f t="shared" si="52"/>
        <v>465.25</v>
      </c>
      <c r="K181" s="6">
        <f>SUM(AVERAGE(K168:K179))</f>
        <v>25.583333333333332</v>
      </c>
      <c r="L181" s="156">
        <f>SUM(AVERAGE(L168:L179))</f>
        <v>92.8</v>
      </c>
      <c r="M181" s="19">
        <f t="shared" ref="M181:X181" si="53">SUM(AVERAGE(M168:M179))</f>
        <v>7.3666666666666671</v>
      </c>
      <c r="N181" s="19">
        <f t="shared" si="53"/>
        <v>7.375</v>
      </c>
      <c r="O181" s="19">
        <f t="shared" si="53"/>
        <v>179.16800000000003</v>
      </c>
      <c r="P181" s="19">
        <f t="shared" si="53"/>
        <v>249.75383333333335</v>
      </c>
      <c r="Q181" s="19"/>
      <c r="R181" s="19"/>
      <c r="S181" s="19"/>
      <c r="T181" s="19"/>
      <c r="U181" s="19"/>
      <c r="V181" s="19"/>
      <c r="W181" s="6">
        <f t="shared" si="53"/>
        <v>72</v>
      </c>
      <c r="X181" s="61">
        <f t="shared" si="53"/>
        <v>1.2</v>
      </c>
      <c r="Y181" s="6"/>
      <c r="Z181" s="56"/>
      <c r="AA181" s="6">
        <f>SUM(AVERAGE(AA168:AA179))</f>
        <v>1426.1666666666667</v>
      </c>
      <c r="AB181" s="40">
        <f>SUM(AVERAGE(AB168:AB179))</f>
        <v>1.7045369096999003</v>
      </c>
      <c r="AC181" s="6">
        <f>SUM(AVERAGE(AC168:AC179))</f>
        <v>322.91666666666669</v>
      </c>
      <c r="AD181" s="6">
        <f>SUM(AVERAGE(AD168:AD179))</f>
        <v>98.083333333333329</v>
      </c>
      <c r="AH181" s="121">
        <f t="shared" ref="AH181" si="54">C181/$C$2</f>
        <v>0.13993055555555556</v>
      </c>
      <c r="AI181" s="122">
        <f t="shared" ref="AI181" si="55">(C181*D181)/1000</f>
        <v>5.7679375000000004</v>
      </c>
      <c r="AJ181" s="123">
        <f t="shared" si="48"/>
        <v>8.0378170289855069E-2</v>
      </c>
      <c r="AK181" s="124">
        <f t="shared" ref="AK181" si="56">(C181*G181)/1000</f>
        <v>8.0516041666666673</v>
      </c>
      <c r="AL181" s="123">
        <f t="shared" si="50"/>
        <v>8.3870876736111113E-2</v>
      </c>
    </row>
    <row r="182" spans="1:38" ht="13.5" thickTop="1"/>
    <row r="183" spans="1:38" ht="13.5" thickBot="1"/>
    <row r="184" spans="1:38">
      <c r="A184" s="102" t="s">
        <v>5</v>
      </c>
      <c r="B184" s="93" t="s">
        <v>6</v>
      </c>
      <c r="C184" s="93" t="s">
        <v>6</v>
      </c>
      <c r="D184" s="93" t="s">
        <v>7</v>
      </c>
      <c r="E184" s="93" t="s">
        <v>8</v>
      </c>
      <c r="F184" s="137" t="s">
        <v>2</v>
      </c>
      <c r="G184" s="93" t="s">
        <v>9</v>
      </c>
      <c r="H184" s="93" t="s">
        <v>10</v>
      </c>
      <c r="I184" s="137" t="s">
        <v>3</v>
      </c>
      <c r="J184" s="93" t="s">
        <v>11</v>
      </c>
      <c r="K184" s="93" t="s">
        <v>12</v>
      </c>
      <c r="L184" s="137" t="s">
        <v>13</v>
      </c>
      <c r="M184" s="93" t="s">
        <v>14</v>
      </c>
      <c r="N184" s="93" t="s">
        <v>15</v>
      </c>
      <c r="O184" s="93" t="s">
        <v>16</v>
      </c>
      <c r="P184" s="93" t="s">
        <v>17</v>
      </c>
      <c r="Q184" s="93"/>
      <c r="R184" s="93"/>
      <c r="S184" s="93"/>
      <c r="T184" s="93"/>
      <c r="U184" s="93"/>
      <c r="V184" s="93"/>
      <c r="W184" s="93" t="s">
        <v>18</v>
      </c>
      <c r="X184" s="94" t="s">
        <v>19</v>
      </c>
      <c r="Y184" s="157" t="s">
        <v>61</v>
      </c>
      <c r="Z184" s="158"/>
      <c r="AA184" s="94" t="s">
        <v>20</v>
      </c>
      <c r="AB184" s="94" t="s">
        <v>21</v>
      </c>
      <c r="AC184" s="94" t="s">
        <v>62</v>
      </c>
      <c r="AD184" s="95" t="s">
        <v>63</v>
      </c>
      <c r="AH184" s="114" t="s">
        <v>98</v>
      </c>
      <c r="AI184" s="115" t="s">
        <v>99</v>
      </c>
      <c r="AJ184" s="116" t="s">
        <v>100</v>
      </c>
      <c r="AK184" s="117" t="s">
        <v>98</v>
      </c>
      <c r="AL184" s="116" t="s">
        <v>98</v>
      </c>
    </row>
    <row r="185" spans="1:38" ht="14.25" thickBot="1">
      <c r="A185" s="103" t="s">
        <v>115</v>
      </c>
      <c r="B185" s="97" t="s">
        <v>23</v>
      </c>
      <c r="C185" s="97" t="s">
        <v>24</v>
      </c>
      <c r="D185" s="97" t="s">
        <v>25</v>
      </c>
      <c r="E185" s="97" t="s">
        <v>25</v>
      </c>
      <c r="F185" s="138" t="s">
        <v>26</v>
      </c>
      <c r="G185" s="97" t="s">
        <v>25</v>
      </c>
      <c r="H185" s="97" t="s">
        <v>25</v>
      </c>
      <c r="I185" s="138" t="s">
        <v>26</v>
      </c>
      <c r="J185" s="97" t="s">
        <v>25</v>
      </c>
      <c r="K185" s="97" t="s">
        <v>25</v>
      </c>
      <c r="L185" s="138" t="s">
        <v>26</v>
      </c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 t="s">
        <v>102</v>
      </c>
      <c r="X185" s="98" t="s">
        <v>28</v>
      </c>
      <c r="Y185" s="97" t="s">
        <v>65</v>
      </c>
      <c r="Z185" s="97" t="s">
        <v>66</v>
      </c>
      <c r="AA185" s="98" t="s">
        <v>29</v>
      </c>
      <c r="AB185" s="99" t="s">
        <v>30</v>
      </c>
      <c r="AC185" s="98" t="s">
        <v>29</v>
      </c>
      <c r="AD185" s="100" t="s">
        <v>29</v>
      </c>
      <c r="AH185" s="118" t="s">
        <v>6</v>
      </c>
      <c r="AI185" s="119" t="s">
        <v>103</v>
      </c>
      <c r="AJ185" s="100" t="s">
        <v>104</v>
      </c>
      <c r="AK185" s="120" t="s">
        <v>105</v>
      </c>
      <c r="AL185" s="100" t="s">
        <v>106</v>
      </c>
    </row>
    <row r="186" spans="1:38">
      <c r="A186" s="101" t="s">
        <v>31</v>
      </c>
      <c r="B186" s="36">
        <v>200</v>
      </c>
      <c r="C186" s="36">
        <v>6</v>
      </c>
      <c r="D186" s="104">
        <v>112</v>
      </c>
      <c r="E186" s="104">
        <v>4</v>
      </c>
      <c r="F186" s="144">
        <f t="shared" ref="F186:F197" si="57">+(D186-E186)/D186</f>
        <v>0.9642857142857143</v>
      </c>
      <c r="G186" s="104">
        <v>174</v>
      </c>
      <c r="H186" s="104">
        <v>3</v>
      </c>
      <c r="I186" s="144">
        <f t="shared" ref="I186:I191" si="58">+(G186-H186)/G186</f>
        <v>0.98275862068965514</v>
      </c>
      <c r="J186" s="104">
        <v>351</v>
      </c>
      <c r="K186" s="104">
        <v>14</v>
      </c>
      <c r="L186" s="144">
        <f t="shared" ref="L186:L197" si="59">+(J186-K186)/J186</f>
        <v>0.96011396011396011</v>
      </c>
      <c r="M186" s="87">
        <v>7.5</v>
      </c>
      <c r="N186" s="87">
        <v>7.5</v>
      </c>
      <c r="O186" s="71">
        <v>2.0329999999999999</v>
      </c>
      <c r="P186" s="71">
        <v>1.3779999999999999</v>
      </c>
      <c r="Q186" s="71"/>
      <c r="R186" s="71"/>
      <c r="S186" s="71"/>
      <c r="T186" s="71"/>
      <c r="U186" s="71"/>
      <c r="V186" s="71"/>
      <c r="W186" s="58"/>
      <c r="X186" s="58"/>
      <c r="Y186" s="88"/>
      <c r="Z186" s="57"/>
      <c r="AA186" s="89">
        <v>418</v>
      </c>
      <c r="AB186" s="58">
        <f t="shared" ref="AB186:AB197" si="60">AA186/B186</f>
        <v>2.09</v>
      </c>
      <c r="AC186" s="89">
        <v>145</v>
      </c>
      <c r="AD186" s="89">
        <v>88</v>
      </c>
      <c r="AH186" s="121">
        <f>C186/$C$2</f>
        <v>2.5000000000000001E-2</v>
      </c>
      <c r="AI186" s="122">
        <f>(C186*D186)/1000</f>
        <v>0.67200000000000004</v>
      </c>
      <c r="AJ186" s="123">
        <f>(AI186)/$E$3</f>
        <v>9.3645484949832769E-3</v>
      </c>
      <c r="AK186" s="124">
        <f>(C186*G186)/1000</f>
        <v>1.044</v>
      </c>
      <c r="AL186" s="123">
        <f>(AK186)/$G$3</f>
        <v>1.0875000000000001E-2</v>
      </c>
    </row>
    <row r="187" spans="1:38">
      <c r="A187" s="41" t="s">
        <v>32</v>
      </c>
      <c r="B187" s="36">
        <v>124</v>
      </c>
      <c r="C187" s="38">
        <v>4</v>
      </c>
      <c r="D187" s="22">
        <v>128</v>
      </c>
      <c r="E187" s="22">
        <v>5</v>
      </c>
      <c r="F187" s="145">
        <f t="shared" si="57"/>
        <v>0.9609375</v>
      </c>
      <c r="G187" s="22">
        <v>130</v>
      </c>
      <c r="H187" s="22">
        <v>3</v>
      </c>
      <c r="I187" s="145">
        <f t="shared" si="58"/>
        <v>0.97692307692307689</v>
      </c>
      <c r="J187" s="22">
        <v>273</v>
      </c>
      <c r="K187" s="22">
        <v>12</v>
      </c>
      <c r="L187" s="145">
        <f t="shared" si="59"/>
        <v>0.95604395604395609</v>
      </c>
      <c r="M187" s="18">
        <v>7.3</v>
      </c>
      <c r="N187" s="18">
        <v>7.5</v>
      </c>
      <c r="O187" s="51">
        <v>1760</v>
      </c>
      <c r="P187" s="51">
        <v>1565</v>
      </c>
      <c r="Q187" s="51"/>
      <c r="R187" s="51"/>
      <c r="S187" s="51"/>
      <c r="T187" s="51"/>
      <c r="U187" s="51"/>
      <c r="V187" s="51"/>
      <c r="W187" s="5"/>
      <c r="X187" s="58"/>
      <c r="Y187" s="51"/>
      <c r="Z187" s="52"/>
      <c r="AA187" s="25">
        <v>371</v>
      </c>
      <c r="AB187" s="5">
        <f t="shared" si="60"/>
        <v>2.9919354838709675</v>
      </c>
      <c r="AC187" s="25">
        <v>104</v>
      </c>
      <c r="AD187" s="25">
        <v>62</v>
      </c>
      <c r="AH187" s="121">
        <f t="shared" ref="AH187:AH197" si="61">C187/$C$2</f>
        <v>1.6666666666666666E-2</v>
      </c>
      <c r="AI187" s="122">
        <f t="shared" ref="AI187:AI197" si="62">(C187*D187)/1000</f>
        <v>0.51200000000000001</v>
      </c>
      <c r="AJ187" s="123">
        <f t="shared" ref="AJ187:AJ199" si="63">(AI187)/$E$3</f>
        <v>7.1348940914158299E-3</v>
      </c>
      <c r="AK187" s="124">
        <f t="shared" ref="AK187:AK197" si="64">(C187*G187)/1000</f>
        <v>0.52</v>
      </c>
      <c r="AL187" s="123">
        <f t="shared" ref="AL187:AL199" si="65">(AK187)/$G$3</f>
        <v>5.4166666666666669E-3</v>
      </c>
    </row>
    <row r="188" spans="1:38">
      <c r="A188" s="41" t="s">
        <v>33</v>
      </c>
      <c r="B188" s="36">
        <v>289</v>
      </c>
      <c r="C188" s="38">
        <v>9</v>
      </c>
      <c r="D188" s="22">
        <v>158</v>
      </c>
      <c r="E188" s="22">
        <v>8</v>
      </c>
      <c r="F188" s="145">
        <f t="shared" si="57"/>
        <v>0.94936708860759489</v>
      </c>
      <c r="G188" s="22">
        <v>160</v>
      </c>
      <c r="H188" s="22">
        <v>3</v>
      </c>
      <c r="I188" s="145">
        <f t="shared" si="58"/>
        <v>0.98124999999999996</v>
      </c>
      <c r="J188" s="22">
        <v>360</v>
      </c>
      <c r="K188" s="22">
        <v>21</v>
      </c>
      <c r="L188" s="145">
        <f t="shared" si="59"/>
        <v>0.94166666666666665</v>
      </c>
      <c r="M188" s="18">
        <v>7.4</v>
      </c>
      <c r="N188" s="18">
        <v>7.3</v>
      </c>
      <c r="O188" s="51">
        <v>1711</v>
      </c>
      <c r="P188" s="51">
        <v>1559</v>
      </c>
      <c r="Q188" s="51"/>
      <c r="R188" s="51"/>
      <c r="S188" s="51"/>
      <c r="T188" s="51"/>
      <c r="U188" s="51"/>
      <c r="V188" s="51"/>
      <c r="W188" s="5"/>
      <c r="X188" s="58"/>
      <c r="Y188" s="51"/>
      <c r="Z188" s="52"/>
      <c r="AA188" s="25">
        <v>431</v>
      </c>
      <c r="AB188" s="5">
        <f t="shared" si="60"/>
        <v>1.4913494809688581</v>
      </c>
      <c r="AC188" s="25">
        <v>115</v>
      </c>
      <c r="AD188" s="25">
        <v>73</v>
      </c>
      <c r="AH188" s="121">
        <f t="shared" si="61"/>
        <v>3.7499999999999999E-2</v>
      </c>
      <c r="AI188" s="122">
        <f t="shared" si="62"/>
        <v>1.4219999999999999</v>
      </c>
      <c r="AJ188" s="123">
        <f t="shared" si="63"/>
        <v>1.9816053511705685E-2</v>
      </c>
      <c r="AK188" s="124">
        <f t="shared" si="64"/>
        <v>1.44</v>
      </c>
      <c r="AL188" s="123">
        <f t="shared" si="65"/>
        <v>1.4999999999999999E-2</v>
      </c>
    </row>
    <row r="189" spans="1:38">
      <c r="A189" s="41" t="s">
        <v>34</v>
      </c>
      <c r="B189" s="36">
        <v>938</v>
      </c>
      <c r="C189" s="38">
        <v>31</v>
      </c>
      <c r="D189" s="22">
        <v>107</v>
      </c>
      <c r="E189" s="22">
        <v>6</v>
      </c>
      <c r="F189" s="145">
        <f t="shared" si="57"/>
        <v>0.94392523364485981</v>
      </c>
      <c r="G189" s="22">
        <v>299</v>
      </c>
      <c r="H189" s="22">
        <v>4</v>
      </c>
      <c r="I189" s="145">
        <f t="shared" si="58"/>
        <v>0.98662207357859533</v>
      </c>
      <c r="J189" s="22">
        <v>536</v>
      </c>
      <c r="K189" s="22">
        <v>23</v>
      </c>
      <c r="L189" s="145">
        <f t="shared" si="59"/>
        <v>0.95708955223880599</v>
      </c>
      <c r="M189" s="18">
        <v>7.3</v>
      </c>
      <c r="N189" s="18">
        <v>7.3</v>
      </c>
      <c r="O189" s="51">
        <v>1301</v>
      </c>
      <c r="P189" s="51">
        <v>1232</v>
      </c>
      <c r="Q189" s="51"/>
      <c r="R189" s="51"/>
      <c r="S189" s="51"/>
      <c r="T189" s="51"/>
      <c r="U189" s="51"/>
      <c r="V189" s="51"/>
      <c r="W189" s="5"/>
      <c r="X189" s="58"/>
      <c r="Y189" s="51"/>
      <c r="Z189" s="52"/>
      <c r="AA189" s="25">
        <v>1886</v>
      </c>
      <c r="AB189" s="5">
        <f t="shared" si="60"/>
        <v>2.0106609808102345</v>
      </c>
      <c r="AC189" s="25">
        <v>305</v>
      </c>
      <c r="AD189" s="25">
        <v>111</v>
      </c>
      <c r="AH189" s="121">
        <f t="shared" si="61"/>
        <v>0.12916666666666668</v>
      </c>
      <c r="AI189" s="122">
        <f t="shared" si="62"/>
        <v>3.3170000000000002</v>
      </c>
      <c r="AJ189" s="123">
        <f t="shared" si="63"/>
        <v>4.6223522853957637E-2</v>
      </c>
      <c r="AK189" s="124">
        <f t="shared" si="64"/>
        <v>9.2690000000000001</v>
      </c>
      <c r="AL189" s="123">
        <f t="shared" si="65"/>
        <v>9.655208333333333E-2</v>
      </c>
    </row>
    <row r="190" spans="1:38">
      <c r="A190" s="41" t="s">
        <v>35</v>
      </c>
      <c r="B190" s="36">
        <v>491</v>
      </c>
      <c r="C190" s="38">
        <v>16</v>
      </c>
      <c r="D190" s="22">
        <v>154</v>
      </c>
      <c r="E190" s="22">
        <v>6</v>
      </c>
      <c r="F190" s="145">
        <f t="shared" si="57"/>
        <v>0.96103896103896103</v>
      </c>
      <c r="G190" s="22">
        <v>284</v>
      </c>
      <c r="H190" s="22">
        <v>4</v>
      </c>
      <c r="I190" s="145">
        <f t="shared" si="58"/>
        <v>0.9859154929577465</v>
      </c>
      <c r="J190" s="22">
        <v>511</v>
      </c>
      <c r="K190" s="22">
        <v>28</v>
      </c>
      <c r="L190" s="145">
        <f t="shared" si="59"/>
        <v>0.9452054794520548</v>
      </c>
      <c r="M190" s="18">
        <v>7.3</v>
      </c>
      <c r="N190" s="18">
        <v>7.3</v>
      </c>
      <c r="O190" s="51">
        <v>1153</v>
      </c>
      <c r="P190" s="51">
        <v>974</v>
      </c>
      <c r="Q190" s="51"/>
      <c r="R190" s="51"/>
      <c r="S190" s="51"/>
      <c r="T190" s="51"/>
      <c r="U190" s="51"/>
      <c r="V190" s="51"/>
      <c r="W190" s="5"/>
      <c r="X190" s="58"/>
      <c r="Y190" s="51"/>
      <c r="Z190" s="52"/>
      <c r="AA190" s="25">
        <v>1971</v>
      </c>
      <c r="AB190" s="5">
        <f t="shared" si="60"/>
        <v>4.0142566191446027</v>
      </c>
      <c r="AC190" s="25">
        <v>163</v>
      </c>
      <c r="AD190" s="25">
        <v>69</v>
      </c>
      <c r="AH190" s="121">
        <f t="shared" si="61"/>
        <v>6.6666666666666666E-2</v>
      </c>
      <c r="AI190" s="122">
        <f t="shared" si="62"/>
        <v>2.464</v>
      </c>
      <c r="AJ190" s="123">
        <f t="shared" si="63"/>
        <v>3.4336677814938682E-2</v>
      </c>
      <c r="AK190" s="124">
        <f t="shared" si="64"/>
        <v>4.5439999999999996</v>
      </c>
      <c r="AL190" s="123">
        <f t="shared" si="65"/>
        <v>4.7333333333333331E-2</v>
      </c>
    </row>
    <row r="191" spans="1:38">
      <c r="A191" s="41" t="s">
        <v>36</v>
      </c>
      <c r="B191" s="36">
        <v>1004</v>
      </c>
      <c r="C191" s="38">
        <v>33</v>
      </c>
      <c r="D191" s="22">
        <v>131</v>
      </c>
      <c r="E191" s="22">
        <v>8</v>
      </c>
      <c r="F191" s="145">
        <f t="shared" si="57"/>
        <v>0.93893129770992367</v>
      </c>
      <c r="G191" s="22">
        <v>273</v>
      </c>
      <c r="H191" s="22">
        <v>7</v>
      </c>
      <c r="I191" s="145">
        <f t="shared" si="58"/>
        <v>0.97435897435897434</v>
      </c>
      <c r="J191" s="22">
        <v>502</v>
      </c>
      <c r="K191" s="22">
        <v>31</v>
      </c>
      <c r="L191" s="145">
        <f t="shared" si="59"/>
        <v>0.93824701195219129</v>
      </c>
      <c r="M191" s="18">
        <v>7.2</v>
      </c>
      <c r="N191" s="18">
        <v>7.3</v>
      </c>
      <c r="O191" s="51">
        <v>2047</v>
      </c>
      <c r="P191" s="51">
        <v>1757</v>
      </c>
      <c r="Q191" s="51"/>
      <c r="R191" s="51"/>
      <c r="S191" s="51"/>
      <c r="T191" s="51"/>
      <c r="U191" s="51"/>
      <c r="V191" s="51"/>
      <c r="W191" s="5"/>
      <c r="X191" s="58"/>
      <c r="Y191" s="51"/>
      <c r="Z191" s="52"/>
      <c r="AA191" s="25">
        <v>1280</v>
      </c>
      <c r="AB191" s="5">
        <f t="shared" si="60"/>
        <v>1.2749003984063745</v>
      </c>
      <c r="AC191" s="25">
        <v>289</v>
      </c>
      <c r="AD191" s="25">
        <v>121</v>
      </c>
      <c r="AH191" s="121">
        <f t="shared" si="61"/>
        <v>0.13750000000000001</v>
      </c>
      <c r="AI191" s="122">
        <f t="shared" si="62"/>
        <v>4.3230000000000004</v>
      </c>
      <c r="AJ191" s="123">
        <f t="shared" si="63"/>
        <v>6.0242474916387963E-2</v>
      </c>
      <c r="AK191" s="124">
        <f t="shared" si="64"/>
        <v>9.0090000000000003</v>
      </c>
      <c r="AL191" s="123">
        <f t="shared" si="65"/>
        <v>9.3843750000000004E-2</v>
      </c>
    </row>
    <row r="192" spans="1:38">
      <c r="A192" s="41" t="s">
        <v>39</v>
      </c>
      <c r="B192" s="36">
        <v>2294</v>
      </c>
      <c r="C192" s="38">
        <v>74</v>
      </c>
      <c r="D192" s="22">
        <v>324</v>
      </c>
      <c r="E192" s="22">
        <v>7</v>
      </c>
      <c r="F192" s="145">
        <f t="shared" si="57"/>
        <v>0.97839506172839508</v>
      </c>
      <c r="G192" s="22">
        <v>478</v>
      </c>
      <c r="H192" s="22">
        <v>6</v>
      </c>
      <c r="I192" s="145">
        <f t="shared" ref="I192:I197" si="66">+(G192-H192)/G192</f>
        <v>0.9874476987447699</v>
      </c>
      <c r="J192" s="22">
        <v>888</v>
      </c>
      <c r="K192" s="22">
        <v>25</v>
      </c>
      <c r="L192" s="145">
        <f t="shared" si="59"/>
        <v>0.97184684684684686</v>
      </c>
      <c r="M192" s="18">
        <v>7.2</v>
      </c>
      <c r="N192" s="18">
        <v>1.3</v>
      </c>
      <c r="O192" s="51">
        <v>2208</v>
      </c>
      <c r="P192" s="51">
        <v>1675</v>
      </c>
      <c r="Q192" s="51"/>
      <c r="R192" s="51"/>
      <c r="S192" s="51"/>
      <c r="T192" s="51"/>
      <c r="U192" s="51"/>
      <c r="V192" s="51"/>
      <c r="W192" s="5"/>
      <c r="X192" s="58"/>
      <c r="Y192" s="51"/>
      <c r="Z192" s="52"/>
      <c r="AA192" s="25">
        <v>2417</v>
      </c>
      <c r="AB192" s="5">
        <f t="shared" si="60"/>
        <v>1.0536181342632955</v>
      </c>
      <c r="AC192" s="25">
        <v>646</v>
      </c>
      <c r="AD192" s="25">
        <v>356</v>
      </c>
      <c r="AH192" s="121">
        <f t="shared" si="61"/>
        <v>0.30833333333333335</v>
      </c>
      <c r="AI192" s="122">
        <f t="shared" si="62"/>
        <v>23.975999999999999</v>
      </c>
      <c r="AJ192" s="123">
        <f t="shared" si="63"/>
        <v>0.33411371237458193</v>
      </c>
      <c r="AK192" s="124">
        <f t="shared" si="64"/>
        <v>35.372</v>
      </c>
      <c r="AL192" s="123">
        <f t="shared" si="65"/>
        <v>0.36845833333333333</v>
      </c>
    </row>
    <row r="193" spans="1:38">
      <c r="A193" s="41" t="s">
        <v>42</v>
      </c>
      <c r="B193" s="36">
        <v>4410</v>
      </c>
      <c r="C193" s="38">
        <v>142</v>
      </c>
      <c r="D193" s="22">
        <v>230</v>
      </c>
      <c r="E193" s="22">
        <v>14</v>
      </c>
      <c r="F193" s="145">
        <f t="shared" si="57"/>
        <v>0.93913043478260871</v>
      </c>
      <c r="G193" s="22">
        <v>432</v>
      </c>
      <c r="H193" s="22">
        <v>9</v>
      </c>
      <c r="I193" s="145">
        <f t="shared" si="66"/>
        <v>0.97916666666666663</v>
      </c>
      <c r="J193" s="22">
        <v>789</v>
      </c>
      <c r="K193" s="22">
        <v>42</v>
      </c>
      <c r="L193" s="145">
        <f t="shared" si="59"/>
        <v>0.94676806083650189</v>
      </c>
      <c r="M193" s="18">
        <v>7.3</v>
      </c>
      <c r="N193" s="18">
        <v>7.5</v>
      </c>
      <c r="O193" s="51">
        <v>2073</v>
      </c>
      <c r="P193" s="51">
        <v>2056</v>
      </c>
      <c r="Q193" s="51"/>
      <c r="R193" s="51"/>
      <c r="S193" s="51"/>
      <c r="T193" s="51"/>
      <c r="U193" s="51"/>
      <c r="V193" s="51"/>
      <c r="W193" s="5">
        <v>120</v>
      </c>
      <c r="X193" s="58">
        <v>1.1399999999999999</v>
      </c>
      <c r="Y193" s="51"/>
      <c r="Z193" s="52"/>
      <c r="AA193" s="25">
        <v>4251</v>
      </c>
      <c r="AB193" s="5">
        <f t="shared" si="60"/>
        <v>0.96394557823129257</v>
      </c>
      <c r="AC193" s="25">
        <v>1177</v>
      </c>
      <c r="AD193" s="25">
        <v>346</v>
      </c>
      <c r="AH193" s="121">
        <f t="shared" si="61"/>
        <v>0.59166666666666667</v>
      </c>
      <c r="AI193" s="122">
        <f t="shared" si="62"/>
        <v>32.659999999999997</v>
      </c>
      <c r="AJ193" s="123">
        <f t="shared" si="63"/>
        <v>0.45512820512820507</v>
      </c>
      <c r="AK193" s="124">
        <f t="shared" si="64"/>
        <v>61.344000000000001</v>
      </c>
      <c r="AL193" s="123">
        <f t="shared" si="65"/>
        <v>0.63900000000000001</v>
      </c>
    </row>
    <row r="194" spans="1:38">
      <c r="A194" s="41" t="s">
        <v>45</v>
      </c>
      <c r="B194" s="36">
        <v>1257</v>
      </c>
      <c r="C194" s="38">
        <v>42</v>
      </c>
      <c r="D194" s="22">
        <v>110</v>
      </c>
      <c r="E194" s="22">
        <v>8</v>
      </c>
      <c r="F194" s="145">
        <f t="shared" si="57"/>
        <v>0.92727272727272725</v>
      </c>
      <c r="G194" s="22">
        <v>253</v>
      </c>
      <c r="H194" s="22">
        <v>4</v>
      </c>
      <c r="I194" s="145">
        <f t="shared" si="66"/>
        <v>0.98418972332015808</v>
      </c>
      <c r="J194" s="22">
        <v>449</v>
      </c>
      <c r="K194" s="22">
        <v>24</v>
      </c>
      <c r="L194" s="145">
        <f t="shared" si="59"/>
        <v>0.94654788418708236</v>
      </c>
      <c r="M194" s="18">
        <v>7.4</v>
      </c>
      <c r="N194" s="18">
        <v>7.2</v>
      </c>
      <c r="O194" s="51">
        <v>2163</v>
      </c>
      <c r="P194" s="51">
        <v>1953</v>
      </c>
      <c r="Q194" s="51"/>
      <c r="R194" s="51"/>
      <c r="S194" s="51"/>
      <c r="T194" s="51"/>
      <c r="U194" s="51"/>
      <c r="V194" s="51"/>
      <c r="W194" s="5"/>
      <c r="X194" s="58">
        <v>1.34</v>
      </c>
      <c r="Y194" s="51"/>
      <c r="Z194" s="52"/>
      <c r="AA194" s="25">
        <v>2787</v>
      </c>
      <c r="AB194" s="5">
        <f t="shared" si="60"/>
        <v>2.2171837708830551</v>
      </c>
      <c r="AC194" s="25">
        <v>320</v>
      </c>
      <c r="AD194" s="25">
        <v>128</v>
      </c>
      <c r="AH194" s="121">
        <f t="shared" si="61"/>
        <v>0.17499999999999999</v>
      </c>
      <c r="AI194" s="122">
        <f t="shared" si="62"/>
        <v>4.62</v>
      </c>
      <c r="AJ194" s="123">
        <f t="shared" si="63"/>
        <v>6.4381270903010032E-2</v>
      </c>
      <c r="AK194" s="124">
        <f t="shared" si="64"/>
        <v>10.625999999999999</v>
      </c>
      <c r="AL194" s="123">
        <f t="shared" si="65"/>
        <v>0.11068749999999999</v>
      </c>
    </row>
    <row r="195" spans="1:38">
      <c r="A195" s="41" t="s">
        <v>47</v>
      </c>
      <c r="B195" s="36">
        <v>336</v>
      </c>
      <c r="C195" s="38">
        <v>11</v>
      </c>
      <c r="D195" s="22">
        <v>147</v>
      </c>
      <c r="E195" s="22">
        <v>4</v>
      </c>
      <c r="F195" s="145">
        <f t="shared" si="57"/>
        <v>0.97278911564625847</v>
      </c>
      <c r="G195" s="22">
        <v>202</v>
      </c>
      <c r="H195" s="22">
        <v>6</v>
      </c>
      <c r="I195" s="145">
        <f t="shared" si="66"/>
        <v>0.97029702970297027</v>
      </c>
      <c r="J195" s="22">
        <v>445</v>
      </c>
      <c r="K195" s="22">
        <v>26</v>
      </c>
      <c r="L195" s="145">
        <f t="shared" si="59"/>
        <v>0.94157303370786516</v>
      </c>
      <c r="M195" s="18">
        <v>7.8</v>
      </c>
      <c r="N195" s="18">
        <v>7.8</v>
      </c>
      <c r="O195" s="51">
        <v>2258</v>
      </c>
      <c r="P195" s="51">
        <v>1879</v>
      </c>
      <c r="Q195" s="51"/>
      <c r="R195" s="51"/>
      <c r="S195" s="51"/>
      <c r="T195" s="51"/>
      <c r="U195" s="51"/>
      <c r="V195" s="51"/>
      <c r="W195" s="5"/>
      <c r="X195" s="58"/>
      <c r="Y195" s="51"/>
      <c r="Z195" s="52"/>
      <c r="AA195" s="25">
        <v>1205</v>
      </c>
      <c r="AB195" s="5">
        <f t="shared" si="60"/>
        <v>3.5863095238095237</v>
      </c>
      <c r="AC195" s="25">
        <v>100</v>
      </c>
      <c r="AD195" s="25">
        <v>63</v>
      </c>
      <c r="AH195" s="121">
        <f t="shared" si="61"/>
        <v>4.583333333333333E-2</v>
      </c>
      <c r="AI195" s="122">
        <f t="shared" si="62"/>
        <v>1.617</v>
      </c>
      <c r="AJ195" s="123">
        <f t="shared" si="63"/>
        <v>2.2533444816053509E-2</v>
      </c>
      <c r="AK195" s="124">
        <f t="shared" si="64"/>
        <v>2.222</v>
      </c>
      <c r="AL195" s="123">
        <f t="shared" si="65"/>
        <v>2.3145833333333334E-2</v>
      </c>
    </row>
    <row r="196" spans="1:38">
      <c r="A196" s="41" t="s">
        <v>49</v>
      </c>
      <c r="B196" s="36">
        <v>171</v>
      </c>
      <c r="C196" s="38">
        <v>6</v>
      </c>
      <c r="D196" s="22">
        <v>130</v>
      </c>
      <c r="E196" s="22">
        <v>12</v>
      </c>
      <c r="F196" s="145">
        <f t="shared" si="57"/>
        <v>0.90769230769230769</v>
      </c>
      <c r="G196" s="22">
        <v>160</v>
      </c>
      <c r="H196" s="22">
        <v>5</v>
      </c>
      <c r="I196" s="145">
        <f t="shared" si="66"/>
        <v>0.96875</v>
      </c>
      <c r="J196" s="22">
        <v>323</v>
      </c>
      <c r="K196" s="22">
        <v>35</v>
      </c>
      <c r="L196" s="145">
        <f t="shared" si="59"/>
        <v>0.89164086687306499</v>
      </c>
      <c r="M196" s="18">
        <v>7.7</v>
      </c>
      <c r="N196" s="18">
        <v>7.4</v>
      </c>
      <c r="O196" s="51">
        <v>1419</v>
      </c>
      <c r="P196" s="51">
        <v>1191</v>
      </c>
      <c r="Q196" s="51"/>
      <c r="R196" s="51"/>
      <c r="S196" s="51"/>
      <c r="T196" s="51"/>
      <c r="U196" s="51"/>
      <c r="V196" s="51"/>
      <c r="W196" s="5"/>
      <c r="X196" s="58"/>
      <c r="Y196" s="51"/>
      <c r="Z196" s="52"/>
      <c r="AA196" s="25">
        <v>649</v>
      </c>
      <c r="AB196" s="5">
        <f t="shared" si="60"/>
        <v>3.7953216374269005</v>
      </c>
      <c r="AC196" s="25">
        <v>36</v>
      </c>
      <c r="AD196" s="25">
        <v>45</v>
      </c>
      <c r="AH196" s="121">
        <f t="shared" si="61"/>
        <v>2.5000000000000001E-2</v>
      </c>
      <c r="AI196" s="122">
        <f t="shared" si="62"/>
        <v>0.78</v>
      </c>
      <c r="AJ196" s="123">
        <f t="shared" si="63"/>
        <v>1.0869565217391304E-2</v>
      </c>
      <c r="AK196" s="124">
        <f t="shared" si="64"/>
        <v>0.96</v>
      </c>
      <c r="AL196" s="123">
        <f t="shared" si="65"/>
        <v>0.01</v>
      </c>
    </row>
    <row r="197" spans="1:38" ht="13.5" thickBot="1">
      <c r="A197" s="41" t="s">
        <v>50</v>
      </c>
      <c r="B197" s="37">
        <v>160</v>
      </c>
      <c r="C197" s="39">
        <v>5</v>
      </c>
      <c r="D197" s="30">
        <v>99</v>
      </c>
      <c r="E197" s="30">
        <v>16</v>
      </c>
      <c r="F197" s="146">
        <f t="shared" si="57"/>
        <v>0.83838383838383834</v>
      </c>
      <c r="G197" s="30">
        <v>115</v>
      </c>
      <c r="H197" s="30">
        <v>9</v>
      </c>
      <c r="I197" s="146">
        <f t="shared" si="66"/>
        <v>0.92173913043478262</v>
      </c>
      <c r="J197" s="30">
        <v>269</v>
      </c>
      <c r="K197" s="30">
        <v>39</v>
      </c>
      <c r="L197" s="146">
        <f t="shared" si="59"/>
        <v>0.85501858736059477</v>
      </c>
      <c r="M197" s="18">
        <v>7.92</v>
      </c>
      <c r="N197" s="18">
        <v>7.68</v>
      </c>
      <c r="O197" s="51">
        <v>2680</v>
      </c>
      <c r="P197" s="51">
        <v>2420</v>
      </c>
      <c r="Q197" s="73"/>
      <c r="R197" s="73"/>
      <c r="S197" s="73"/>
      <c r="T197" s="73"/>
      <c r="U197" s="73"/>
      <c r="V197" s="73"/>
      <c r="W197" s="48"/>
      <c r="X197" s="59"/>
      <c r="Y197" s="51"/>
      <c r="Z197" s="53"/>
      <c r="AA197" s="26">
        <v>458</v>
      </c>
      <c r="AB197" s="69">
        <f t="shared" si="60"/>
        <v>2.8624999999999998</v>
      </c>
      <c r="AC197" s="26">
        <v>77</v>
      </c>
      <c r="AD197" s="26">
        <v>39</v>
      </c>
      <c r="AH197" s="121">
        <f t="shared" si="61"/>
        <v>2.0833333333333332E-2</v>
      </c>
      <c r="AI197" s="122">
        <f t="shared" si="62"/>
        <v>0.495</v>
      </c>
      <c r="AJ197" s="123">
        <f t="shared" si="63"/>
        <v>6.897993311036789E-3</v>
      </c>
      <c r="AK197" s="124">
        <f t="shared" si="64"/>
        <v>0.57499999999999996</v>
      </c>
      <c r="AL197" s="123">
        <f t="shared" si="65"/>
        <v>5.9895833333333329E-3</v>
      </c>
    </row>
    <row r="198" spans="1:38" ht="13.5" thickTop="1">
      <c r="A198" s="43" t="s">
        <v>116</v>
      </c>
      <c r="B198" s="44">
        <f>SUM(B186:B197)</f>
        <v>11674</v>
      </c>
      <c r="C198" s="62"/>
      <c r="D198" s="62"/>
      <c r="E198" s="62"/>
      <c r="F198" s="142"/>
      <c r="G198" s="83"/>
      <c r="H198" s="83"/>
      <c r="I198" s="142"/>
      <c r="J198" s="83"/>
      <c r="K198" s="83"/>
      <c r="L198" s="142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4">
        <f>SUM(W186:W197)</f>
        <v>120</v>
      </c>
      <c r="X198" s="60"/>
      <c r="Y198" s="44">
        <f t="shared" ref="Y198:AD198" si="67">SUM(Y186:Y197)</f>
        <v>0</v>
      </c>
      <c r="Z198" s="44">
        <f t="shared" si="67"/>
        <v>0</v>
      </c>
      <c r="AA198" s="44">
        <f t="shared" si="67"/>
        <v>18124</v>
      </c>
      <c r="AB198" s="60">
        <f t="shared" si="67"/>
        <v>28.351981607815109</v>
      </c>
      <c r="AC198" s="44">
        <f t="shared" si="67"/>
        <v>3477</v>
      </c>
      <c r="AD198" s="44">
        <f t="shared" si="67"/>
        <v>1501</v>
      </c>
      <c r="AH198" s="125"/>
      <c r="AI198" s="126"/>
      <c r="AJ198" s="127"/>
      <c r="AK198" s="128"/>
      <c r="AL198" s="127"/>
    </row>
    <row r="199" spans="1:38" ht="13.5" thickBot="1">
      <c r="A199" s="42" t="s">
        <v>117</v>
      </c>
      <c r="B199" s="6">
        <f>SUM(AVERAGE(B186:B197))</f>
        <v>972.83333333333337</v>
      </c>
      <c r="C199" s="6">
        <f t="shared" ref="C199:J199" si="68">SUM(AVERAGE(C186:C197))</f>
        <v>31.583333333333332</v>
      </c>
      <c r="D199" s="6">
        <f t="shared" si="68"/>
        <v>152.5</v>
      </c>
      <c r="E199" s="6">
        <f>SUM(AVERAGE(E186:E197))</f>
        <v>8.1666666666666661</v>
      </c>
      <c r="F199" s="147">
        <f>SUM(AVERAGE(F186:F197))</f>
        <v>0.94017910673276583</v>
      </c>
      <c r="G199" s="6">
        <f>SUM(AVERAGE(G186:G197))</f>
        <v>246.66666666666666</v>
      </c>
      <c r="H199" s="6">
        <f>SUM(AVERAGE(H186:H197))</f>
        <v>5.25</v>
      </c>
      <c r="I199" s="147">
        <f>SUM(AVERAGE(I186:I197))</f>
        <v>0.97495154061478306</v>
      </c>
      <c r="J199" s="6">
        <f t="shared" si="68"/>
        <v>474.66666666666669</v>
      </c>
      <c r="K199" s="6">
        <f>SUM(AVERAGE(K186:K197))</f>
        <v>26.666666666666668</v>
      </c>
      <c r="L199" s="147">
        <f>SUM(AVERAGE(L186:L197))</f>
        <v>0.93764682552329914</v>
      </c>
      <c r="M199" s="19">
        <f t="shared" ref="M199:X199" si="69">SUM(AVERAGE(M186:M197))</f>
        <v>7.4433333333333342</v>
      </c>
      <c r="N199" s="19">
        <f t="shared" si="69"/>
        <v>6.9233333333333347</v>
      </c>
      <c r="O199" s="19">
        <f t="shared" si="69"/>
        <v>1731.2527499999999</v>
      </c>
      <c r="P199" s="19">
        <f t="shared" si="69"/>
        <v>1521.8648333333333</v>
      </c>
      <c r="Q199" s="19"/>
      <c r="R199" s="19"/>
      <c r="S199" s="19"/>
      <c r="T199" s="19"/>
      <c r="U199" s="19"/>
      <c r="V199" s="19"/>
      <c r="W199" s="6">
        <f t="shared" si="69"/>
        <v>120</v>
      </c>
      <c r="X199" s="61">
        <f t="shared" si="69"/>
        <v>1.24</v>
      </c>
      <c r="Y199" s="6"/>
      <c r="Z199" s="56"/>
      <c r="AA199" s="6">
        <f>SUM(AVERAGE(AA186:AA197))</f>
        <v>1510.3333333333333</v>
      </c>
      <c r="AB199" s="40">
        <f>SUM(AVERAGE(AB186:AB197))</f>
        <v>2.3626651339845925</v>
      </c>
      <c r="AC199" s="6">
        <f>SUM(AVERAGE(AC186:AC197))</f>
        <v>289.75</v>
      </c>
      <c r="AD199" s="6">
        <f>SUM(AVERAGE(AD186:AD197))</f>
        <v>125.08333333333333</v>
      </c>
      <c r="AH199" s="121">
        <f t="shared" ref="AH199" si="70">C199/$C$2</f>
        <v>0.13159722222222223</v>
      </c>
      <c r="AI199" s="122">
        <f t="shared" ref="AI199" si="71">(C199*D199)/1000</f>
        <v>4.8164583333333333</v>
      </c>
      <c r="AJ199" s="123">
        <f t="shared" si="63"/>
        <v>6.7118984578223698E-2</v>
      </c>
      <c r="AK199" s="124">
        <f t="shared" ref="AK199" si="72">(C199*G199)/1000</f>
        <v>7.7905555555555548</v>
      </c>
      <c r="AL199" s="123">
        <f t="shared" si="65"/>
        <v>8.1151620370370367E-2</v>
      </c>
    </row>
    <row r="200" spans="1:38" ht="13.5" thickTop="1"/>
    <row r="201" spans="1:38" ht="13.5" thickBot="1"/>
    <row r="202" spans="1:38">
      <c r="A202" s="102" t="s">
        <v>5</v>
      </c>
      <c r="B202" s="93" t="s">
        <v>6</v>
      </c>
      <c r="C202" s="93" t="s">
        <v>6</v>
      </c>
      <c r="D202" s="93" t="s">
        <v>7</v>
      </c>
      <c r="E202" s="93" t="s">
        <v>8</v>
      </c>
      <c r="F202" s="137" t="s">
        <v>2</v>
      </c>
      <c r="G202" s="93" t="s">
        <v>9</v>
      </c>
      <c r="H202" s="93" t="s">
        <v>10</v>
      </c>
      <c r="I202" s="137" t="s">
        <v>3</v>
      </c>
      <c r="J202" s="93" t="s">
        <v>11</v>
      </c>
      <c r="K202" s="93" t="s">
        <v>12</v>
      </c>
      <c r="L202" s="137" t="s">
        <v>13</v>
      </c>
      <c r="M202" s="93" t="s">
        <v>14</v>
      </c>
      <c r="N202" s="93" t="s">
        <v>15</v>
      </c>
      <c r="O202" s="93" t="s">
        <v>16</v>
      </c>
      <c r="P202" s="93" t="s">
        <v>17</v>
      </c>
      <c r="Q202" s="93" t="s">
        <v>118</v>
      </c>
      <c r="R202" s="93" t="s">
        <v>119</v>
      </c>
      <c r="S202" s="93" t="s">
        <v>120</v>
      </c>
      <c r="T202" s="93" t="s">
        <v>121</v>
      </c>
      <c r="U202" s="93" t="s">
        <v>122</v>
      </c>
      <c r="V202" s="93" t="s">
        <v>123</v>
      </c>
      <c r="W202" s="93" t="s">
        <v>18</v>
      </c>
      <c r="X202" s="94" t="s">
        <v>19</v>
      </c>
      <c r="Y202" s="157" t="s">
        <v>61</v>
      </c>
      <c r="Z202" s="158"/>
      <c r="AA202" s="94" t="s">
        <v>20</v>
      </c>
      <c r="AB202" s="94" t="s">
        <v>21</v>
      </c>
      <c r="AC202" s="94" t="s">
        <v>62</v>
      </c>
      <c r="AD202" s="95" t="s">
        <v>63</v>
      </c>
      <c r="AH202" s="114" t="s">
        <v>98</v>
      </c>
      <c r="AI202" s="115" t="s">
        <v>99</v>
      </c>
      <c r="AJ202" s="116" t="s">
        <v>100</v>
      </c>
      <c r="AK202" s="117" t="s">
        <v>98</v>
      </c>
      <c r="AL202" s="116" t="s">
        <v>98</v>
      </c>
    </row>
    <row r="203" spans="1:38" ht="14.25" thickBot="1">
      <c r="A203" s="103" t="s">
        <v>124</v>
      </c>
      <c r="B203" s="97" t="s">
        <v>23</v>
      </c>
      <c r="C203" s="97" t="s">
        <v>24</v>
      </c>
      <c r="D203" s="97" t="s">
        <v>25</v>
      </c>
      <c r="E203" s="97" t="s">
        <v>25</v>
      </c>
      <c r="F203" s="138" t="s">
        <v>26</v>
      </c>
      <c r="G203" s="97" t="s">
        <v>25</v>
      </c>
      <c r="H203" s="97" t="s">
        <v>25</v>
      </c>
      <c r="I203" s="138" t="s">
        <v>26</v>
      </c>
      <c r="J203" s="97" t="s">
        <v>25</v>
      </c>
      <c r="K203" s="97" t="s">
        <v>25</v>
      </c>
      <c r="L203" s="138" t="s">
        <v>26</v>
      </c>
      <c r="M203" s="97"/>
      <c r="N203" s="97"/>
      <c r="O203" s="97"/>
      <c r="P203" s="97"/>
      <c r="Q203" s="97" t="s">
        <v>25</v>
      </c>
      <c r="R203" s="97" t="s">
        <v>25</v>
      </c>
      <c r="S203" s="97" t="s">
        <v>26</v>
      </c>
      <c r="T203" s="97" t="s">
        <v>25</v>
      </c>
      <c r="U203" s="97" t="s">
        <v>25</v>
      </c>
      <c r="V203" s="97" t="s">
        <v>26</v>
      </c>
      <c r="W203" s="97" t="s">
        <v>102</v>
      </c>
      <c r="X203" s="98" t="s">
        <v>28</v>
      </c>
      <c r="Y203" s="97" t="s">
        <v>65</v>
      </c>
      <c r="Z203" s="97" t="s">
        <v>66</v>
      </c>
      <c r="AA203" s="98" t="s">
        <v>29</v>
      </c>
      <c r="AB203" s="99" t="s">
        <v>30</v>
      </c>
      <c r="AC203" s="98" t="s">
        <v>29</v>
      </c>
      <c r="AD203" s="100" t="s">
        <v>29</v>
      </c>
      <c r="AH203" s="118" t="s">
        <v>6</v>
      </c>
      <c r="AI203" s="119" t="s">
        <v>103</v>
      </c>
      <c r="AJ203" s="100" t="s">
        <v>104</v>
      </c>
      <c r="AK203" s="120" t="s">
        <v>105</v>
      </c>
      <c r="AL203" s="100" t="s">
        <v>106</v>
      </c>
    </row>
    <row r="204" spans="1:38">
      <c r="A204" s="101" t="s">
        <v>31</v>
      </c>
      <c r="B204" s="36">
        <v>372</v>
      </c>
      <c r="C204" s="36">
        <v>12</v>
      </c>
      <c r="D204" s="104">
        <v>98</v>
      </c>
      <c r="E204" s="104">
        <v>17</v>
      </c>
      <c r="F204" s="144">
        <f t="shared" ref="F204:F215" si="73">+(D204-E204)/D204</f>
        <v>0.82653061224489799</v>
      </c>
      <c r="G204" s="104">
        <v>106</v>
      </c>
      <c r="H204" s="104">
        <v>8</v>
      </c>
      <c r="I204" s="144">
        <f t="shared" ref="I204:I215" si="74">+(G204-H204)/G204</f>
        <v>0.92452830188679247</v>
      </c>
      <c r="J204" s="104">
        <v>266</v>
      </c>
      <c r="K204" s="104">
        <v>30</v>
      </c>
      <c r="L204" s="144">
        <f t="shared" ref="L204:L215" si="75">+(J204-K204)/J204</f>
        <v>0.88721804511278191</v>
      </c>
      <c r="M204" s="87">
        <v>7.9</v>
      </c>
      <c r="N204" s="87">
        <v>7.6</v>
      </c>
      <c r="O204" s="23">
        <v>3906</v>
      </c>
      <c r="P204" s="23">
        <v>4272</v>
      </c>
      <c r="Q204" s="21">
        <v>52.3</v>
      </c>
      <c r="R204" s="21">
        <v>24</v>
      </c>
      <c r="S204" s="21"/>
      <c r="T204" s="21">
        <v>6.6</v>
      </c>
      <c r="U204" s="21">
        <v>2.66</v>
      </c>
      <c r="V204" s="21"/>
      <c r="W204" s="58">
        <v>0</v>
      </c>
      <c r="X204" s="58" t="s">
        <v>125</v>
      </c>
      <c r="Y204" s="88"/>
      <c r="Z204" s="57"/>
      <c r="AA204" s="89">
        <v>317</v>
      </c>
      <c r="AB204" s="58">
        <f t="shared" ref="AB204:AB215" si="76">AA204/B204</f>
        <v>0.85215053763440862</v>
      </c>
      <c r="AC204" s="89">
        <v>122</v>
      </c>
      <c r="AD204" s="89">
        <v>71</v>
      </c>
      <c r="AH204" s="121">
        <f>C204/$C$2</f>
        <v>0.05</v>
      </c>
      <c r="AI204" s="122">
        <f>(C204*D204)/1000</f>
        <v>1.1759999999999999</v>
      </c>
      <c r="AJ204" s="123">
        <f>(AI204)/$E$3</f>
        <v>1.6387959866220735E-2</v>
      </c>
      <c r="AK204" s="124">
        <f>(C204*G204)/1000</f>
        <v>1.272</v>
      </c>
      <c r="AL204" s="123">
        <f>(AK204)/$G$3</f>
        <v>1.325E-2</v>
      </c>
    </row>
    <row r="205" spans="1:38">
      <c r="A205" s="41" t="s">
        <v>32</v>
      </c>
      <c r="B205" s="36">
        <v>587</v>
      </c>
      <c r="C205" s="38">
        <v>21</v>
      </c>
      <c r="D205" s="22">
        <v>54</v>
      </c>
      <c r="E205" s="22">
        <v>6</v>
      </c>
      <c r="F205" s="145">
        <f t="shared" si="73"/>
        <v>0.88888888888888884</v>
      </c>
      <c r="G205" s="22">
        <v>56</v>
      </c>
      <c r="H205" s="22">
        <v>5</v>
      </c>
      <c r="I205" s="145">
        <f t="shared" si="74"/>
        <v>0.9107142857142857</v>
      </c>
      <c r="J205" s="22">
        <v>120</v>
      </c>
      <c r="K205" s="22">
        <v>16</v>
      </c>
      <c r="L205" s="145">
        <f t="shared" si="75"/>
        <v>0.8666666666666667</v>
      </c>
      <c r="M205" s="18">
        <v>7.8</v>
      </c>
      <c r="N205" s="18">
        <v>7.7</v>
      </c>
      <c r="O205" s="70">
        <v>1367</v>
      </c>
      <c r="P205" s="70">
        <v>964</v>
      </c>
      <c r="Q205" s="75">
        <v>28.4</v>
      </c>
      <c r="R205" s="75">
        <v>9.1999999999999993</v>
      </c>
      <c r="S205" s="75"/>
      <c r="T205" s="75">
        <v>4.4000000000000004</v>
      </c>
      <c r="U205" s="75">
        <v>3.07</v>
      </c>
      <c r="V205" s="75"/>
      <c r="W205" s="5">
        <v>0</v>
      </c>
      <c r="X205" s="58" t="s">
        <v>125</v>
      </c>
      <c r="Y205" s="51"/>
      <c r="Z205" s="52"/>
      <c r="AA205" s="25">
        <v>279</v>
      </c>
      <c r="AB205" s="5">
        <f t="shared" si="76"/>
        <v>0.47529812606473593</v>
      </c>
      <c r="AC205" s="25">
        <v>168</v>
      </c>
      <c r="AD205" s="25">
        <v>111</v>
      </c>
      <c r="AH205" s="121">
        <f t="shared" ref="AH205:AH215" si="77">C205/$C$2</f>
        <v>8.7499999999999994E-2</v>
      </c>
      <c r="AI205" s="122">
        <f t="shared" ref="AI205:AI215" si="78">(C205*D205)/1000</f>
        <v>1.1339999999999999</v>
      </c>
      <c r="AJ205" s="123">
        <f t="shared" ref="AJ205:AJ217" si="79">(AI205)/$E$3</f>
        <v>1.5802675585284278E-2</v>
      </c>
      <c r="AK205" s="124">
        <f t="shared" ref="AK205:AK215" si="80">(C205*G205)/1000</f>
        <v>1.1759999999999999</v>
      </c>
      <c r="AL205" s="123">
        <f t="shared" ref="AL205:AL217" si="81">(AK205)/$G$3</f>
        <v>1.2249999999999999E-2</v>
      </c>
    </row>
    <row r="206" spans="1:38">
      <c r="A206" s="41" t="s">
        <v>33</v>
      </c>
      <c r="B206" s="36">
        <v>992</v>
      </c>
      <c r="C206" s="38">
        <v>32</v>
      </c>
      <c r="D206" s="22">
        <v>52</v>
      </c>
      <c r="E206" s="22">
        <v>12</v>
      </c>
      <c r="F206" s="145">
        <f t="shared" si="73"/>
        <v>0.76923076923076927</v>
      </c>
      <c r="G206" s="22">
        <v>78</v>
      </c>
      <c r="H206" s="22">
        <v>8</v>
      </c>
      <c r="I206" s="145">
        <f t="shared" si="74"/>
        <v>0.89743589743589747</v>
      </c>
      <c r="J206" s="22">
        <v>174</v>
      </c>
      <c r="K206" s="22">
        <v>26</v>
      </c>
      <c r="L206" s="145">
        <f t="shared" si="75"/>
        <v>0.85057471264367812</v>
      </c>
      <c r="M206" s="18">
        <v>7.6</v>
      </c>
      <c r="N206" s="18">
        <v>7.5</v>
      </c>
      <c r="O206" s="70">
        <v>1336</v>
      </c>
      <c r="P206" s="70">
        <v>1213</v>
      </c>
      <c r="Q206" s="75">
        <v>37.9</v>
      </c>
      <c r="R206" s="75">
        <v>17.899999999999999</v>
      </c>
      <c r="S206" s="75"/>
      <c r="T206" s="75">
        <v>3.5</v>
      </c>
      <c r="U206" s="75">
        <v>2.4300000000000002</v>
      </c>
      <c r="V206" s="75"/>
      <c r="W206" s="5">
        <v>0</v>
      </c>
      <c r="X206" s="58" t="s">
        <v>125</v>
      </c>
      <c r="Y206" s="51"/>
      <c r="Z206" s="52"/>
      <c r="AA206" s="25">
        <v>526</v>
      </c>
      <c r="AB206" s="5">
        <f t="shared" si="76"/>
        <v>0.530241935483871</v>
      </c>
      <c r="AC206" s="25">
        <v>284</v>
      </c>
      <c r="AD206" s="25">
        <v>259</v>
      </c>
      <c r="AH206" s="121">
        <f t="shared" si="77"/>
        <v>0.13333333333333333</v>
      </c>
      <c r="AI206" s="122">
        <f t="shared" si="78"/>
        <v>1.6639999999999999</v>
      </c>
      <c r="AJ206" s="123">
        <f t="shared" si="79"/>
        <v>2.3188405797101446E-2</v>
      </c>
      <c r="AK206" s="124">
        <f t="shared" si="80"/>
        <v>2.496</v>
      </c>
      <c r="AL206" s="123">
        <f t="shared" si="81"/>
        <v>2.5999999999999999E-2</v>
      </c>
    </row>
    <row r="207" spans="1:38">
      <c r="A207" s="41" t="s">
        <v>34</v>
      </c>
      <c r="B207" s="36">
        <v>920</v>
      </c>
      <c r="C207" s="38">
        <v>31</v>
      </c>
      <c r="D207" s="22">
        <v>121</v>
      </c>
      <c r="E207" s="22">
        <v>13</v>
      </c>
      <c r="F207" s="145">
        <f t="shared" si="73"/>
        <v>0.8925619834710744</v>
      </c>
      <c r="G207" s="22">
        <v>235</v>
      </c>
      <c r="H207" s="22">
        <v>13</v>
      </c>
      <c r="I207" s="145">
        <f t="shared" si="74"/>
        <v>0.94468085106382982</v>
      </c>
      <c r="J207" s="22">
        <v>423</v>
      </c>
      <c r="K207" s="22">
        <v>44</v>
      </c>
      <c r="L207" s="145">
        <f t="shared" si="75"/>
        <v>0.89598108747044913</v>
      </c>
      <c r="M207" s="18">
        <v>7.5</v>
      </c>
      <c r="N207" s="18">
        <v>7.7</v>
      </c>
      <c r="O207" s="70">
        <v>1632</v>
      </c>
      <c r="P207" s="70">
        <v>1555</v>
      </c>
      <c r="Q207" s="75">
        <v>69</v>
      </c>
      <c r="R207" s="75">
        <v>32.200000000000003</v>
      </c>
      <c r="S207" s="75"/>
      <c r="T207" s="75">
        <v>8</v>
      </c>
      <c r="U207" s="75">
        <v>5.3</v>
      </c>
      <c r="V207" s="75"/>
      <c r="W207" s="5">
        <v>0</v>
      </c>
      <c r="X207" s="58" t="s">
        <v>125</v>
      </c>
      <c r="Y207" s="51"/>
      <c r="Z207" s="52"/>
      <c r="AA207" s="25">
        <v>1548</v>
      </c>
      <c r="AB207" s="5">
        <f t="shared" si="76"/>
        <v>1.682608695652174</v>
      </c>
      <c r="AC207" s="25">
        <v>248</v>
      </c>
      <c r="AD207" s="25">
        <v>99</v>
      </c>
      <c r="AH207" s="121">
        <f t="shared" si="77"/>
        <v>0.12916666666666668</v>
      </c>
      <c r="AI207" s="122">
        <f t="shared" si="78"/>
        <v>3.7509999999999999</v>
      </c>
      <c r="AJ207" s="123">
        <f t="shared" si="79"/>
        <v>5.2271460423634335E-2</v>
      </c>
      <c r="AK207" s="124">
        <f t="shared" si="80"/>
        <v>7.2850000000000001</v>
      </c>
      <c r="AL207" s="123">
        <f t="shared" si="81"/>
        <v>7.5885416666666664E-2</v>
      </c>
    </row>
    <row r="208" spans="1:38">
      <c r="A208" s="41" t="s">
        <v>35</v>
      </c>
      <c r="B208" s="36">
        <v>1479</v>
      </c>
      <c r="C208" s="38">
        <v>48</v>
      </c>
      <c r="D208" s="22">
        <v>123</v>
      </c>
      <c r="E208" s="22">
        <v>13</v>
      </c>
      <c r="F208" s="145">
        <f t="shared" si="73"/>
        <v>0.89430894308943087</v>
      </c>
      <c r="G208" s="22">
        <v>174</v>
      </c>
      <c r="H208" s="22">
        <v>10</v>
      </c>
      <c r="I208" s="145">
        <f t="shared" si="74"/>
        <v>0.94252873563218387</v>
      </c>
      <c r="J208" s="22">
        <v>382</v>
      </c>
      <c r="K208" s="22">
        <v>37</v>
      </c>
      <c r="L208" s="145">
        <f t="shared" si="75"/>
        <v>0.90314136125654454</v>
      </c>
      <c r="M208" s="18">
        <v>7.4</v>
      </c>
      <c r="N208" s="18">
        <v>7.6</v>
      </c>
      <c r="O208" s="70">
        <v>1847</v>
      </c>
      <c r="P208" s="70">
        <v>1615</v>
      </c>
      <c r="Q208" s="75">
        <v>50.8</v>
      </c>
      <c r="R208" s="75">
        <v>31</v>
      </c>
      <c r="S208" s="75"/>
      <c r="T208" s="75">
        <v>9.4</v>
      </c>
      <c r="U208" s="75">
        <v>4.47</v>
      </c>
      <c r="V208" s="75"/>
      <c r="W208" s="5">
        <v>0</v>
      </c>
      <c r="X208" s="58" t="s">
        <v>125</v>
      </c>
      <c r="Y208" s="51"/>
      <c r="Z208" s="52"/>
      <c r="AA208" s="25">
        <v>1131</v>
      </c>
      <c r="AB208" s="5">
        <f t="shared" si="76"/>
        <v>0.76470588235294112</v>
      </c>
      <c r="AC208" s="25">
        <v>401</v>
      </c>
      <c r="AD208" s="25">
        <v>124</v>
      </c>
      <c r="AH208" s="121">
        <f t="shared" si="77"/>
        <v>0.2</v>
      </c>
      <c r="AI208" s="122">
        <f t="shared" si="78"/>
        <v>5.9039999999999999</v>
      </c>
      <c r="AJ208" s="123">
        <f t="shared" si="79"/>
        <v>8.2274247491638794E-2</v>
      </c>
      <c r="AK208" s="124">
        <f t="shared" si="80"/>
        <v>8.3520000000000003</v>
      </c>
      <c r="AL208" s="123">
        <f t="shared" si="81"/>
        <v>8.7000000000000008E-2</v>
      </c>
    </row>
    <row r="209" spans="1:38">
      <c r="A209" s="41" t="s">
        <v>36</v>
      </c>
      <c r="B209" s="36">
        <v>955</v>
      </c>
      <c r="C209" s="38">
        <v>32</v>
      </c>
      <c r="D209" s="22">
        <v>109</v>
      </c>
      <c r="E209" s="22">
        <v>7</v>
      </c>
      <c r="F209" s="145">
        <f t="shared" si="73"/>
        <v>0.93577981651376152</v>
      </c>
      <c r="G209" s="22">
        <v>220</v>
      </c>
      <c r="H209" s="22">
        <v>6</v>
      </c>
      <c r="I209" s="145">
        <f t="shared" si="74"/>
        <v>0.97272727272727277</v>
      </c>
      <c r="J209" s="22">
        <v>412</v>
      </c>
      <c r="K209" s="22">
        <v>30</v>
      </c>
      <c r="L209" s="145">
        <f t="shared" si="75"/>
        <v>0.92718446601941751</v>
      </c>
      <c r="M209" s="18">
        <v>7.5</v>
      </c>
      <c r="N209" s="18">
        <v>7.5</v>
      </c>
      <c r="O209" s="70">
        <v>1656</v>
      </c>
      <c r="P209" s="70">
        <v>1390</v>
      </c>
      <c r="Q209" s="75">
        <v>81.099999999999994</v>
      </c>
      <c r="R209" s="75">
        <v>44</v>
      </c>
      <c r="S209" s="75"/>
      <c r="T209" s="75">
        <v>10.5</v>
      </c>
      <c r="U209" s="75">
        <v>7.11</v>
      </c>
      <c r="V209" s="75"/>
      <c r="W209" s="5">
        <v>32</v>
      </c>
      <c r="X209" s="58">
        <v>1</v>
      </c>
      <c r="Y209" s="51"/>
      <c r="Z209" s="52"/>
      <c r="AA209" s="25">
        <v>1183</v>
      </c>
      <c r="AB209" s="5">
        <f t="shared" si="76"/>
        <v>1.2387434554973822</v>
      </c>
      <c r="AC209" s="25">
        <v>241</v>
      </c>
      <c r="AD209" s="25">
        <v>91</v>
      </c>
      <c r="AH209" s="121">
        <f t="shared" si="77"/>
        <v>0.13333333333333333</v>
      </c>
      <c r="AI209" s="122">
        <f t="shared" si="78"/>
        <v>3.488</v>
      </c>
      <c r="AJ209" s="123">
        <f t="shared" si="79"/>
        <v>4.860646599777034E-2</v>
      </c>
      <c r="AK209" s="124">
        <f t="shared" si="80"/>
        <v>7.04</v>
      </c>
      <c r="AL209" s="123">
        <f t="shared" si="81"/>
        <v>7.3333333333333334E-2</v>
      </c>
    </row>
    <row r="210" spans="1:38">
      <c r="A210" s="41" t="s">
        <v>39</v>
      </c>
      <c r="B210" s="36">
        <v>2433</v>
      </c>
      <c r="C210" s="38">
        <v>78</v>
      </c>
      <c r="D210" s="22">
        <v>218</v>
      </c>
      <c r="E210" s="22">
        <v>7</v>
      </c>
      <c r="F210" s="145">
        <f t="shared" si="73"/>
        <v>0.9678899082568807</v>
      </c>
      <c r="G210" s="22">
        <v>328</v>
      </c>
      <c r="H210" s="22">
        <v>8</v>
      </c>
      <c r="I210" s="145">
        <f t="shared" si="74"/>
        <v>0.97560975609756095</v>
      </c>
      <c r="J210" s="22">
        <v>726</v>
      </c>
      <c r="K210" s="22">
        <v>28</v>
      </c>
      <c r="L210" s="145">
        <f t="shared" si="75"/>
        <v>0.9614325068870524</v>
      </c>
      <c r="M210" s="18">
        <v>7.2</v>
      </c>
      <c r="N210" s="18">
        <v>7.6</v>
      </c>
      <c r="O210" s="70">
        <v>1953</v>
      </c>
      <c r="P210" s="70">
        <v>1515</v>
      </c>
      <c r="Q210" s="75">
        <v>75.5</v>
      </c>
      <c r="R210" s="75">
        <v>13.7</v>
      </c>
      <c r="S210" s="75"/>
      <c r="T210" s="75">
        <v>7.9</v>
      </c>
      <c r="U210" s="75">
        <v>6.04</v>
      </c>
      <c r="V210" s="75"/>
      <c r="W210" s="5">
        <v>12</v>
      </c>
      <c r="X210" s="58">
        <v>1</v>
      </c>
      <c r="Y210" s="51"/>
      <c r="Z210" s="52"/>
      <c r="AA210" s="25">
        <v>2526</v>
      </c>
      <c r="AB210" s="5">
        <f t="shared" si="76"/>
        <v>1.0382244143033292</v>
      </c>
      <c r="AC210" s="25">
        <v>612</v>
      </c>
      <c r="AD210" s="25">
        <v>181</v>
      </c>
      <c r="AH210" s="121">
        <f t="shared" si="77"/>
        <v>0.32500000000000001</v>
      </c>
      <c r="AI210" s="122">
        <f t="shared" si="78"/>
        <v>17.004000000000001</v>
      </c>
      <c r="AJ210" s="123">
        <f t="shared" si="79"/>
        <v>0.23695652173913043</v>
      </c>
      <c r="AK210" s="124">
        <f t="shared" si="80"/>
        <v>25.584</v>
      </c>
      <c r="AL210" s="123">
        <f t="shared" si="81"/>
        <v>0.26650000000000001</v>
      </c>
    </row>
    <row r="211" spans="1:38">
      <c r="A211" s="41" t="s">
        <v>42</v>
      </c>
      <c r="B211" s="36">
        <v>4083</v>
      </c>
      <c r="C211" s="38">
        <v>132</v>
      </c>
      <c r="D211" s="22">
        <v>306</v>
      </c>
      <c r="E211" s="22">
        <v>7</v>
      </c>
      <c r="F211" s="145">
        <f t="shared" si="73"/>
        <v>0.97712418300653592</v>
      </c>
      <c r="G211" s="22">
        <v>484</v>
      </c>
      <c r="H211" s="22">
        <v>7</v>
      </c>
      <c r="I211" s="145">
        <f t="shared" si="74"/>
        <v>0.98553719008264462</v>
      </c>
      <c r="J211" s="22">
        <v>955</v>
      </c>
      <c r="K211" s="22">
        <v>32</v>
      </c>
      <c r="L211" s="145">
        <f t="shared" si="75"/>
        <v>0.96649214659685867</v>
      </c>
      <c r="M211" s="18">
        <v>7</v>
      </c>
      <c r="N211" s="18">
        <v>7.5</v>
      </c>
      <c r="O211" s="70">
        <v>1976</v>
      </c>
      <c r="P211" s="70">
        <v>1684</v>
      </c>
      <c r="Q211" s="75">
        <v>90.3</v>
      </c>
      <c r="R211" s="75">
        <v>20.8</v>
      </c>
      <c r="S211" s="75"/>
      <c r="T211" s="75">
        <v>13.2</v>
      </c>
      <c r="U211" s="75">
        <v>4.83</v>
      </c>
      <c r="V211" s="75"/>
      <c r="W211" s="5">
        <v>32</v>
      </c>
      <c r="X211" s="58">
        <v>0.9</v>
      </c>
      <c r="Y211" s="51"/>
      <c r="Z211" s="52"/>
      <c r="AA211" s="25">
        <v>4188</v>
      </c>
      <c r="AB211" s="5">
        <f t="shared" si="76"/>
        <v>1.0257163850110214</v>
      </c>
      <c r="AC211" s="25">
        <v>1208</v>
      </c>
      <c r="AD211" s="25">
        <v>307</v>
      </c>
      <c r="AH211" s="121">
        <f t="shared" si="77"/>
        <v>0.55000000000000004</v>
      </c>
      <c r="AI211" s="122">
        <f t="shared" si="78"/>
        <v>40.392000000000003</v>
      </c>
      <c r="AJ211" s="123">
        <f t="shared" si="79"/>
        <v>0.56287625418060205</v>
      </c>
      <c r="AK211" s="124">
        <f t="shared" si="80"/>
        <v>63.887999999999998</v>
      </c>
      <c r="AL211" s="123">
        <f t="shared" si="81"/>
        <v>0.66549999999999998</v>
      </c>
    </row>
    <row r="212" spans="1:38">
      <c r="A212" s="41" t="s">
        <v>45</v>
      </c>
      <c r="B212" s="36">
        <v>1561</v>
      </c>
      <c r="C212" s="38">
        <v>52</v>
      </c>
      <c r="D212" s="22">
        <v>268</v>
      </c>
      <c r="E212" s="22">
        <v>4</v>
      </c>
      <c r="F212" s="145">
        <f t="shared" si="73"/>
        <v>0.9850746268656716</v>
      </c>
      <c r="G212" s="22">
        <v>303</v>
      </c>
      <c r="H212" s="22">
        <v>6</v>
      </c>
      <c r="I212" s="145">
        <f t="shared" si="74"/>
        <v>0.98019801980198018</v>
      </c>
      <c r="J212" s="22">
        <v>628</v>
      </c>
      <c r="K212" s="22">
        <v>27</v>
      </c>
      <c r="L212" s="145">
        <f t="shared" si="75"/>
        <v>0.95700636942675155</v>
      </c>
      <c r="M212" s="18">
        <v>7.4</v>
      </c>
      <c r="N212" s="18">
        <v>7.4</v>
      </c>
      <c r="O212" s="70">
        <v>1883</v>
      </c>
      <c r="P212" s="70">
        <v>1380</v>
      </c>
      <c r="Q212" s="75">
        <v>82.5</v>
      </c>
      <c r="R212" s="75">
        <v>21.8</v>
      </c>
      <c r="S212" s="75"/>
      <c r="T212" s="75">
        <v>13.1</v>
      </c>
      <c r="U212" s="75">
        <v>7.06</v>
      </c>
      <c r="V212" s="75"/>
      <c r="W212" s="5">
        <v>0</v>
      </c>
      <c r="X212" s="58" t="s">
        <v>125</v>
      </c>
      <c r="Y212" s="51"/>
      <c r="Z212" s="52"/>
      <c r="AA212" s="25">
        <v>2989</v>
      </c>
      <c r="AB212" s="5">
        <f t="shared" si="76"/>
        <v>1.9147982062780269</v>
      </c>
      <c r="AC212" s="25">
        <v>375</v>
      </c>
      <c r="AD212" s="25">
        <v>127</v>
      </c>
      <c r="AH212" s="121">
        <f t="shared" si="77"/>
        <v>0.21666666666666667</v>
      </c>
      <c r="AI212" s="122">
        <f t="shared" si="78"/>
        <v>13.936</v>
      </c>
      <c r="AJ212" s="123">
        <f t="shared" si="79"/>
        <v>0.19420289855072462</v>
      </c>
      <c r="AK212" s="124">
        <f t="shared" si="80"/>
        <v>15.756</v>
      </c>
      <c r="AL212" s="123">
        <f t="shared" si="81"/>
        <v>0.16412499999999999</v>
      </c>
    </row>
    <row r="213" spans="1:38">
      <c r="A213" s="41" t="s">
        <v>47</v>
      </c>
      <c r="B213" s="36">
        <v>1374</v>
      </c>
      <c r="C213" s="38">
        <v>44</v>
      </c>
      <c r="D213" s="22">
        <v>172</v>
      </c>
      <c r="E213" s="22">
        <v>10</v>
      </c>
      <c r="F213" s="145">
        <f t="shared" si="73"/>
        <v>0.94186046511627908</v>
      </c>
      <c r="G213" s="22">
        <v>150</v>
      </c>
      <c r="H213" s="22">
        <v>6</v>
      </c>
      <c r="I213" s="145">
        <f t="shared" si="74"/>
        <v>0.96</v>
      </c>
      <c r="J213" s="22">
        <v>455</v>
      </c>
      <c r="K213" s="22">
        <v>21</v>
      </c>
      <c r="L213" s="145">
        <f t="shared" si="75"/>
        <v>0.9538461538461539</v>
      </c>
      <c r="M213" s="18">
        <v>7.5</v>
      </c>
      <c r="N213" s="18">
        <v>7.4</v>
      </c>
      <c r="O213" s="70">
        <v>1452</v>
      </c>
      <c r="P213" s="70">
        <v>1311</v>
      </c>
      <c r="Q213" s="75">
        <v>53.4</v>
      </c>
      <c r="R213" s="75">
        <v>10.3</v>
      </c>
      <c r="S213" s="75"/>
      <c r="T213" s="75">
        <v>8.5</v>
      </c>
      <c r="U213" s="75">
        <v>3.96</v>
      </c>
      <c r="V213" s="75"/>
      <c r="W213" s="5">
        <v>0</v>
      </c>
      <c r="X213" s="58" t="s">
        <v>125</v>
      </c>
      <c r="Y213" s="51"/>
      <c r="Z213" s="52"/>
      <c r="AA213" s="25">
        <v>2002</v>
      </c>
      <c r="AB213" s="5">
        <f t="shared" si="76"/>
        <v>1.4570596797671034</v>
      </c>
      <c r="AC213" s="25">
        <v>488</v>
      </c>
      <c r="AD213" s="25">
        <v>169</v>
      </c>
      <c r="AH213" s="121">
        <f t="shared" si="77"/>
        <v>0.18333333333333332</v>
      </c>
      <c r="AI213" s="122">
        <f t="shared" si="78"/>
        <v>7.5679999999999996</v>
      </c>
      <c r="AJ213" s="123">
        <f t="shared" si="79"/>
        <v>0.10546265328874023</v>
      </c>
      <c r="AK213" s="124">
        <f t="shared" si="80"/>
        <v>6.6</v>
      </c>
      <c r="AL213" s="123">
        <f t="shared" si="81"/>
        <v>6.8749999999999992E-2</v>
      </c>
    </row>
    <row r="214" spans="1:38">
      <c r="A214" s="41" t="s">
        <v>49</v>
      </c>
      <c r="B214" s="36">
        <v>690</v>
      </c>
      <c r="C214" s="38">
        <v>23</v>
      </c>
      <c r="D214" s="22">
        <v>89</v>
      </c>
      <c r="E214" s="22">
        <v>5</v>
      </c>
      <c r="F214" s="145">
        <f t="shared" si="73"/>
        <v>0.9438202247191011</v>
      </c>
      <c r="G214" s="22">
        <v>100</v>
      </c>
      <c r="H214" s="22">
        <v>7</v>
      </c>
      <c r="I214" s="145">
        <f t="shared" si="74"/>
        <v>0.93</v>
      </c>
      <c r="J214" s="22">
        <v>206</v>
      </c>
      <c r="K214" s="22">
        <v>25</v>
      </c>
      <c r="L214" s="145">
        <f t="shared" si="75"/>
        <v>0.87864077669902918</v>
      </c>
      <c r="M214" s="18">
        <v>7.5</v>
      </c>
      <c r="N214" s="18">
        <v>7.5</v>
      </c>
      <c r="O214" s="70">
        <v>1780</v>
      </c>
      <c r="P214" s="70">
        <v>1160</v>
      </c>
      <c r="Q214" s="75">
        <v>51.5</v>
      </c>
      <c r="R214" s="75">
        <v>18.899999999999999</v>
      </c>
      <c r="S214" s="75"/>
      <c r="T214" s="75">
        <v>5.8</v>
      </c>
      <c r="U214" s="75">
        <v>3.79</v>
      </c>
      <c r="V214" s="75"/>
      <c r="W214" s="5">
        <v>0</v>
      </c>
      <c r="X214" s="58" t="s">
        <v>125</v>
      </c>
      <c r="Y214" s="51"/>
      <c r="Z214" s="52"/>
      <c r="AA214" s="25">
        <v>1186</v>
      </c>
      <c r="AB214" s="5">
        <f t="shared" si="76"/>
        <v>1.7188405797101449</v>
      </c>
      <c r="AC214" s="25">
        <v>616</v>
      </c>
      <c r="AD214" s="25">
        <v>82</v>
      </c>
      <c r="AH214" s="121">
        <f t="shared" si="77"/>
        <v>9.583333333333334E-2</v>
      </c>
      <c r="AI214" s="122">
        <f t="shared" si="78"/>
        <v>2.0470000000000002</v>
      </c>
      <c r="AJ214" s="123">
        <f t="shared" si="79"/>
        <v>2.8525641025641025E-2</v>
      </c>
      <c r="AK214" s="124">
        <f t="shared" si="80"/>
        <v>2.2999999999999998</v>
      </c>
      <c r="AL214" s="123">
        <f t="shared" si="81"/>
        <v>2.3958333333333331E-2</v>
      </c>
    </row>
    <row r="215" spans="1:38" ht="13.5" thickBot="1">
      <c r="A215" s="41" t="s">
        <v>50</v>
      </c>
      <c r="B215" s="37">
        <v>545</v>
      </c>
      <c r="C215" s="39">
        <v>18</v>
      </c>
      <c r="D215" s="30">
        <v>70</v>
      </c>
      <c r="E215" s="30">
        <v>20</v>
      </c>
      <c r="F215" s="146">
        <f t="shared" si="73"/>
        <v>0.7142857142857143</v>
      </c>
      <c r="G215" s="30">
        <v>93</v>
      </c>
      <c r="H215" s="30">
        <v>12</v>
      </c>
      <c r="I215" s="146">
        <f t="shared" si="74"/>
        <v>0.87096774193548387</v>
      </c>
      <c r="J215" s="30">
        <v>185</v>
      </c>
      <c r="K215" s="30">
        <v>54</v>
      </c>
      <c r="L215" s="146">
        <f t="shared" si="75"/>
        <v>0.70810810810810809</v>
      </c>
      <c r="M215" s="18">
        <v>7.7</v>
      </c>
      <c r="N215" s="18">
        <v>7.8</v>
      </c>
      <c r="O215" s="70">
        <v>1825</v>
      </c>
      <c r="P215" s="70">
        <v>1933</v>
      </c>
      <c r="Q215" s="74">
        <v>35</v>
      </c>
      <c r="R215" s="74">
        <v>38.9</v>
      </c>
      <c r="S215" s="74"/>
      <c r="T215" s="74">
        <v>4.5999999999999996</v>
      </c>
      <c r="U215" s="74">
        <v>4.9000000000000004</v>
      </c>
      <c r="V215" s="74"/>
      <c r="W215" s="48">
        <v>0</v>
      </c>
      <c r="X215" s="59" t="s">
        <v>125</v>
      </c>
      <c r="Y215" s="51"/>
      <c r="Z215" s="53"/>
      <c r="AA215" s="26">
        <v>1084</v>
      </c>
      <c r="AB215" s="5">
        <f t="shared" si="76"/>
        <v>1.9889908256880735</v>
      </c>
      <c r="AC215" s="26">
        <v>315</v>
      </c>
      <c r="AD215" s="26">
        <v>71</v>
      </c>
      <c r="AH215" s="121">
        <f t="shared" si="77"/>
        <v>7.4999999999999997E-2</v>
      </c>
      <c r="AI215" s="122">
        <f t="shared" si="78"/>
        <v>1.26</v>
      </c>
      <c r="AJ215" s="123">
        <f t="shared" si="79"/>
        <v>1.7558528428093644E-2</v>
      </c>
      <c r="AK215" s="124">
        <f t="shared" si="80"/>
        <v>1.6739999999999999</v>
      </c>
      <c r="AL215" s="123">
        <f t="shared" si="81"/>
        <v>1.7437499999999998E-2</v>
      </c>
    </row>
    <row r="216" spans="1:38" ht="13.5" thickTop="1">
      <c r="A216" s="43" t="s">
        <v>126</v>
      </c>
      <c r="B216" s="44">
        <f>SUM(B204:B215)</f>
        <v>15991</v>
      </c>
      <c r="C216" s="65"/>
      <c r="D216" s="65"/>
      <c r="E216" s="65"/>
      <c r="F216" s="142"/>
      <c r="G216" s="84"/>
      <c r="H216" s="84"/>
      <c r="I216" s="142"/>
      <c r="J216" s="84"/>
      <c r="K216" s="84"/>
      <c r="L216" s="142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44">
        <f>SUM(W204:W215)</f>
        <v>76</v>
      </c>
      <c r="X216" s="67"/>
      <c r="Y216" s="65">
        <f t="shared" ref="Y216:AD216" si="82">SUM(Y204:Y215)</f>
        <v>0</v>
      </c>
      <c r="Z216" s="65">
        <f t="shared" si="82"/>
        <v>0</v>
      </c>
      <c r="AA216" s="65">
        <f t="shared" si="82"/>
        <v>18959</v>
      </c>
      <c r="AB216" s="68">
        <f t="shared" si="82"/>
        <v>14.687378723443214</v>
      </c>
      <c r="AC216" s="44">
        <f t="shared" si="82"/>
        <v>5078</v>
      </c>
      <c r="AD216" s="44">
        <f t="shared" si="82"/>
        <v>1692</v>
      </c>
      <c r="AH216" s="125"/>
      <c r="AI216" s="126"/>
      <c r="AJ216" s="127"/>
      <c r="AK216" s="128"/>
      <c r="AL216" s="127"/>
    </row>
    <row r="217" spans="1:38" ht="13.5" thickBot="1">
      <c r="A217" s="42" t="s">
        <v>127</v>
      </c>
      <c r="B217" s="6">
        <f t="shared" ref="B217:K217" si="83">SUM(AVERAGE(B204:B215))</f>
        <v>1332.5833333333333</v>
      </c>
      <c r="C217" s="6">
        <f t="shared" si="83"/>
        <v>43.583333333333336</v>
      </c>
      <c r="D217" s="6">
        <f t="shared" si="83"/>
        <v>140</v>
      </c>
      <c r="E217" s="6">
        <f t="shared" si="83"/>
        <v>10.083333333333334</v>
      </c>
      <c r="F217" s="147">
        <f>SUM(AVERAGE(F204:F215))</f>
        <v>0.89477967797408375</v>
      </c>
      <c r="G217" s="6">
        <f>SUM(AVERAGE(G204:G215))</f>
        <v>193.91666666666666</v>
      </c>
      <c r="H217" s="6">
        <f>SUM(AVERAGE(H204:H215))</f>
        <v>8</v>
      </c>
      <c r="I217" s="147">
        <f>SUM(AVERAGE(I204:I215))</f>
        <v>0.94124400436482747</v>
      </c>
      <c r="J217" s="6">
        <f t="shared" si="83"/>
        <v>411</v>
      </c>
      <c r="K217" s="6">
        <f t="shared" si="83"/>
        <v>30.833333333333332</v>
      </c>
      <c r="L217" s="147">
        <f>SUM(AVERAGE(L204:L215))</f>
        <v>0.89635770006112436</v>
      </c>
      <c r="M217" s="19">
        <f t="shared" ref="M217:X217" si="84">SUM(AVERAGE(M204:M215))</f>
        <v>7.5</v>
      </c>
      <c r="N217" s="19">
        <f t="shared" si="84"/>
        <v>7.5666666666666673</v>
      </c>
      <c r="O217" s="19">
        <f t="shared" si="84"/>
        <v>1884.4166666666667</v>
      </c>
      <c r="P217" s="19">
        <f t="shared" si="84"/>
        <v>1666</v>
      </c>
      <c r="Q217" s="19">
        <f t="shared" si="84"/>
        <v>58.974999999999994</v>
      </c>
      <c r="R217" s="19">
        <f t="shared" si="84"/>
        <v>23.558333333333337</v>
      </c>
      <c r="S217" s="19"/>
      <c r="T217" s="19">
        <f t="shared" ref="T217:U217" si="85">SUM(AVERAGE(T204:T215))</f>
        <v>7.9583333333333321</v>
      </c>
      <c r="U217" s="19">
        <f t="shared" si="85"/>
        <v>4.6349999999999998</v>
      </c>
      <c r="V217" s="19"/>
      <c r="W217" s="6">
        <f t="shared" si="84"/>
        <v>6.333333333333333</v>
      </c>
      <c r="X217" s="61">
        <f t="shared" si="84"/>
        <v>0.96666666666666667</v>
      </c>
      <c r="Y217" s="6"/>
      <c r="Z217" s="56"/>
      <c r="AA217" s="6">
        <f>SUM(AVERAGE(AA204:AA215))</f>
        <v>1579.9166666666667</v>
      </c>
      <c r="AB217" s="40">
        <f>SUM(AVERAGE(AB204:AB215))</f>
        <v>1.2239482269536011</v>
      </c>
      <c r="AC217" s="6">
        <f>SUM(AVERAGE(AC204:AC215))</f>
        <v>423.16666666666669</v>
      </c>
      <c r="AD217" s="6">
        <f>SUM(AVERAGE(AD204:AD215))</f>
        <v>141</v>
      </c>
      <c r="AH217" s="121">
        <f t="shared" ref="AH217" si="86">C217/$C$2</f>
        <v>0.18159722222222224</v>
      </c>
      <c r="AI217" s="122">
        <f t="shared" ref="AI217" si="87">(C217*D217)/1000</f>
        <v>6.1016666666666666</v>
      </c>
      <c r="AJ217" s="123">
        <f t="shared" si="79"/>
        <v>8.5028799702712737E-2</v>
      </c>
      <c r="AK217" s="124">
        <f t="shared" ref="AK217" si="88">(C217*G217)/1000</f>
        <v>8.4515347222222221</v>
      </c>
      <c r="AL217" s="123">
        <f t="shared" si="81"/>
        <v>8.8036820023148152E-2</v>
      </c>
    </row>
    <row r="218" spans="1:38" ht="13.5" thickTop="1"/>
    <row r="219" spans="1:38" ht="13.5" thickBot="1"/>
    <row r="220" spans="1:38">
      <c r="A220" s="102" t="s">
        <v>5</v>
      </c>
      <c r="B220" s="93" t="s">
        <v>6</v>
      </c>
      <c r="C220" s="93" t="s">
        <v>6</v>
      </c>
      <c r="D220" s="93" t="s">
        <v>7</v>
      </c>
      <c r="E220" s="93" t="s">
        <v>8</v>
      </c>
      <c r="F220" s="137" t="s">
        <v>2</v>
      </c>
      <c r="G220" s="93" t="s">
        <v>9</v>
      </c>
      <c r="H220" s="93" t="s">
        <v>10</v>
      </c>
      <c r="I220" s="137" t="s">
        <v>3</v>
      </c>
      <c r="J220" s="93" t="s">
        <v>11</v>
      </c>
      <c r="K220" s="93" t="s">
        <v>12</v>
      </c>
      <c r="L220" s="137" t="s">
        <v>13</v>
      </c>
      <c r="M220" s="93" t="s">
        <v>14</v>
      </c>
      <c r="N220" s="93" t="s">
        <v>15</v>
      </c>
      <c r="O220" s="93" t="s">
        <v>16</v>
      </c>
      <c r="P220" s="93" t="s">
        <v>17</v>
      </c>
      <c r="Q220" s="93" t="s">
        <v>118</v>
      </c>
      <c r="R220" s="93" t="s">
        <v>119</v>
      </c>
      <c r="S220" s="93" t="s">
        <v>120</v>
      </c>
      <c r="T220" s="93" t="s">
        <v>121</v>
      </c>
      <c r="U220" s="93" t="s">
        <v>122</v>
      </c>
      <c r="V220" s="93" t="s">
        <v>123</v>
      </c>
      <c r="W220" s="93" t="s">
        <v>18</v>
      </c>
      <c r="X220" s="94" t="s">
        <v>19</v>
      </c>
      <c r="Y220" s="157" t="s">
        <v>61</v>
      </c>
      <c r="Z220" s="158"/>
      <c r="AA220" s="94" t="s">
        <v>20</v>
      </c>
      <c r="AB220" s="94" t="s">
        <v>21</v>
      </c>
      <c r="AC220" s="94" t="s">
        <v>62</v>
      </c>
      <c r="AD220" s="94" t="s">
        <v>63</v>
      </c>
      <c r="AE220" s="95" t="s">
        <v>128</v>
      </c>
      <c r="AH220" s="114" t="s">
        <v>98</v>
      </c>
      <c r="AI220" s="115" t="s">
        <v>99</v>
      </c>
      <c r="AJ220" s="116" t="s">
        <v>100</v>
      </c>
      <c r="AK220" s="117" t="s">
        <v>98</v>
      </c>
      <c r="AL220" s="116" t="s">
        <v>98</v>
      </c>
    </row>
    <row r="221" spans="1:38" ht="14.25" thickBot="1">
      <c r="A221" s="103" t="s">
        <v>129</v>
      </c>
      <c r="B221" s="97" t="s">
        <v>23</v>
      </c>
      <c r="C221" s="97" t="s">
        <v>24</v>
      </c>
      <c r="D221" s="97" t="s">
        <v>25</v>
      </c>
      <c r="E221" s="97" t="s">
        <v>25</v>
      </c>
      <c r="F221" s="138" t="s">
        <v>26</v>
      </c>
      <c r="G221" s="97" t="s">
        <v>25</v>
      </c>
      <c r="H221" s="97" t="s">
        <v>25</v>
      </c>
      <c r="I221" s="138" t="s">
        <v>26</v>
      </c>
      <c r="J221" s="97" t="s">
        <v>25</v>
      </c>
      <c r="K221" s="97" t="s">
        <v>25</v>
      </c>
      <c r="L221" s="138" t="s">
        <v>26</v>
      </c>
      <c r="M221" s="97"/>
      <c r="N221" s="97"/>
      <c r="O221" s="97"/>
      <c r="P221" s="97"/>
      <c r="Q221" s="97" t="s">
        <v>25</v>
      </c>
      <c r="R221" s="97" t="s">
        <v>25</v>
      </c>
      <c r="S221" s="97" t="s">
        <v>26</v>
      </c>
      <c r="T221" s="97" t="s">
        <v>25</v>
      </c>
      <c r="U221" s="97" t="s">
        <v>25</v>
      </c>
      <c r="V221" s="97" t="s">
        <v>26</v>
      </c>
      <c r="W221" s="97" t="s">
        <v>102</v>
      </c>
      <c r="X221" s="98" t="s">
        <v>28</v>
      </c>
      <c r="Y221" s="97" t="s">
        <v>65</v>
      </c>
      <c r="Z221" s="97" t="s">
        <v>66</v>
      </c>
      <c r="AA221" s="98" t="s">
        <v>29</v>
      </c>
      <c r="AB221" s="99" t="s">
        <v>30</v>
      </c>
      <c r="AC221" s="98" t="s">
        <v>29</v>
      </c>
      <c r="AD221" s="98" t="s">
        <v>29</v>
      </c>
      <c r="AE221" s="100" t="s">
        <v>130</v>
      </c>
      <c r="AH221" s="118" t="s">
        <v>6</v>
      </c>
      <c r="AI221" s="119" t="s">
        <v>103</v>
      </c>
      <c r="AJ221" s="100" t="s">
        <v>104</v>
      </c>
      <c r="AK221" s="120" t="s">
        <v>105</v>
      </c>
      <c r="AL221" s="100" t="s">
        <v>106</v>
      </c>
    </row>
    <row r="222" spans="1:38">
      <c r="A222" s="101" t="s">
        <v>31</v>
      </c>
      <c r="B222" s="36">
        <v>596</v>
      </c>
      <c r="C222" s="36">
        <v>19</v>
      </c>
      <c r="D222" s="104">
        <v>87</v>
      </c>
      <c r="E222" s="104">
        <v>16</v>
      </c>
      <c r="F222" s="144">
        <v>0.79</v>
      </c>
      <c r="G222" s="104">
        <v>71</v>
      </c>
      <c r="H222" s="104">
        <v>11</v>
      </c>
      <c r="I222" s="144">
        <v>0.82</v>
      </c>
      <c r="J222" s="104">
        <v>172</v>
      </c>
      <c r="K222" s="104">
        <v>47</v>
      </c>
      <c r="L222" s="144">
        <v>0.7</v>
      </c>
      <c r="M222" s="87">
        <v>7.58</v>
      </c>
      <c r="N222" s="87">
        <v>7.89</v>
      </c>
      <c r="O222" s="23">
        <v>1919</v>
      </c>
      <c r="P222" s="23">
        <v>1916</v>
      </c>
      <c r="Q222" s="21">
        <v>45.2</v>
      </c>
      <c r="R222" s="21">
        <v>15.03</v>
      </c>
      <c r="S222" s="21"/>
      <c r="T222" s="21">
        <v>5.2</v>
      </c>
      <c r="U222" s="21">
        <v>3.62</v>
      </c>
      <c r="V222" s="21"/>
      <c r="W222" s="58">
        <v>0</v>
      </c>
      <c r="X222" s="58" t="s">
        <v>125</v>
      </c>
      <c r="Y222" s="88">
        <v>0</v>
      </c>
      <c r="Z222" s="57">
        <v>0</v>
      </c>
      <c r="AA222" s="89">
        <v>1051</v>
      </c>
      <c r="AB222" s="58">
        <f t="shared" ref="AB222:AB233" si="89">AA222/B222</f>
        <v>1.7634228187919463</v>
      </c>
      <c r="AC222" s="89">
        <v>352</v>
      </c>
      <c r="AD222" s="89">
        <v>85</v>
      </c>
      <c r="AE222" s="89"/>
      <c r="AH222" s="121">
        <f>C222/$C$2</f>
        <v>7.9166666666666663E-2</v>
      </c>
      <c r="AI222" s="122">
        <f>(C222*D222)/1000</f>
        <v>1.653</v>
      </c>
      <c r="AJ222" s="123">
        <f>(AI222)/$E$3</f>
        <v>2.3035117056856187E-2</v>
      </c>
      <c r="AK222" s="124">
        <f>(C222*G222)/1000</f>
        <v>1.349</v>
      </c>
      <c r="AL222" s="123">
        <f>(AK222)/$G$3</f>
        <v>1.4052083333333333E-2</v>
      </c>
    </row>
    <row r="223" spans="1:38">
      <c r="A223" s="41" t="s">
        <v>32</v>
      </c>
      <c r="B223" s="36">
        <v>933</v>
      </c>
      <c r="C223" s="38">
        <v>33</v>
      </c>
      <c r="D223" s="22">
        <v>112</v>
      </c>
      <c r="E223" s="22">
        <v>15</v>
      </c>
      <c r="F223" s="145">
        <v>0.88</v>
      </c>
      <c r="G223" s="22">
        <v>113</v>
      </c>
      <c r="H223" s="22">
        <v>10</v>
      </c>
      <c r="I223" s="145">
        <v>0.9</v>
      </c>
      <c r="J223" s="22">
        <v>237</v>
      </c>
      <c r="K223" s="22">
        <v>51</v>
      </c>
      <c r="L223" s="145">
        <v>0.75</v>
      </c>
      <c r="M223" s="18">
        <v>7.7374999999999998</v>
      </c>
      <c r="N223" s="18">
        <v>7.7374999999999998</v>
      </c>
      <c r="O223" s="70">
        <v>1686.5</v>
      </c>
      <c r="P223" s="70">
        <v>1686.5</v>
      </c>
      <c r="Q223" s="75">
        <v>38.700000000000003</v>
      </c>
      <c r="R223" s="75">
        <v>8</v>
      </c>
      <c r="S223" s="75"/>
      <c r="T223" s="75">
        <v>5.5</v>
      </c>
      <c r="U223" s="75">
        <v>4.0199999999999996</v>
      </c>
      <c r="V223" s="75"/>
      <c r="W223" s="5">
        <v>0</v>
      </c>
      <c r="X223" s="76" t="s">
        <v>125</v>
      </c>
      <c r="Y223" s="51">
        <v>0</v>
      </c>
      <c r="Z223" s="57">
        <v>0</v>
      </c>
      <c r="AA223" s="25">
        <v>1081</v>
      </c>
      <c r="AB223" s="5">
        <f t="shared" si="89"/>
        <v>1.1586280814576635</v>
      </c>
      <c r="AC223" s="25">
        <v>381</v>
      </c>
      <c r="AD223" s="25">
        <v>157</v>
      </c>
      <c r="AE223" s="25"/>
      <c r="AH223" s="121">
        <f t="shared" ref="AH223:AH233" si="90">C223/$C$2</f>
        <v>0.13750000000000001</v>
      </c>
      <c r="AI223" s="122">
        <f t="shared" ref="AI223:AI233" si="91">(C223*D223)/1000</f>
        <v>3.6960000000000002</v>
      </c>
      <c r="AJ223" s="123">
        <f t="shared" ref="AJ223:AJ235" si="92">(AI223)/$E$3</f>
        <v>5.1505016722408023E-2</v>
      </c>
      <c r="AK223" s="124">
        <f t="shared" ref="AK223:AK233" si="93">(C223*G223)/1000</f>
        <v>3.7290000000000001</v>
      </c>
      <c r="AL223" s="123">
        <f t="shared" ref="AL223:AL235" si="94">(AK223)/$G$3</f>
        <v>3.8843750000000003E-2</v>
      </c>
    </row>
    <row r="224" spans="1:38">
      <c r="A224" s="41" t="s">
        <v>33</v>
      </c>
      <c r="B224" s="36">
        <v>280</v>
      </c>
      <c r="C224" s="38">
        <v>9</v>
      </c>
      <c r="D224" s="22">
        <v>106</v>
      </c>
      <c r="E224" s="22">
        <v>8</v>
      </c>
      <c r="F224" s="145">
        <v>0.92</v>
      </c>
      <c r="G224" s="22">
        <v>238</v>
      </c>
      <c r="H224" s="22">
        <v>7</v>
      </c>
      <c r="I224" s="145">
        <v>0.97</v>
      </c>
      <c r="J224" s="22">
        <v>502</v>
      </c>
      <c r="K224" s="22">
        <v>41</v>
      </c>
      <c r="L224" s="145">
        <v>0.92</v>
      </c>
      <c r="M224" s="18">
        <v>7.57</v>
      </c>
      <c r="N224" s="18">
        <v>7.7349999999999994</v>
      </c>
      <c r="O224" s="70">
        <v>2175</v>
      </c>
      <c r="P224" s="70">
        <v>1459.75</v>
      </c>
      <c r="Q224" s="75">
        <v>98.5</v>
      </c>
      <c r="R224" s="75">
        <v>12</v>
      </c>
      <c r="S224" s="75"/>
      <c r="T224" s="75">
        <v>10</v>
      </c>
      <c r="U224" s="75">
        <v>5.99</v>
      </c>
      <c r="V224" s="75"/>
      <c r="W224" s="5">
        <v>0</v>
      </c>
      <c r="X224" s="58" t="s">
        <v>125</v>
      </c>
      <c r="Y224" s="51">
        <v>0</v>
      </c>
      <c r="Z224" s="57">
        <v>0</v>
      </c>
      <c r="AA224" s="25">
        <v>1559</v>
      </c>
      <c r="AB224" s="5">
        <f t="shared" si="89"/>
        <v>5.5678571428571431</v>
      </c>
      <c r="AC224" s="25">
        <v>78</v>
      </c>
      <c r="AD224" s="25">
        <v>39</v>
      </c>
      <c r="AE224" s="25"/>
      <c r="AH224" s="121">
        <f t="shared" si="90"/>
        <v>3.7499999999999999E-2</v>
      </c>
      <c r="AI224" s="122">
        <f t="shared" si="91"/>
        <v>0.95399999999999996</v>
      </c>
      <c r="AJ224" s="123">
        <f t="shared" si="92"/>
        <v>1.3294314381270902E-2</v>
      </c>
      <c r="AK224" s="124">
        <f t="shared" si="93"/>
        <v>2.1419999999999999</v>
      </c>
      <c r="AL224" s="123">
        <f t="shared" si="94"/>
        <v>2.2312499999999999E-2</v>
      </c>
    </row>
    <row r="225" spans="1:38">
      <c r="A225" s="41" t="s">
        <v>34</v>
      </c>
      <c r="B225" s="36">
        <v>757</v>
      </c>
      <c r="C225" s="38">
        <v>25</v>
      </c>
      <c r="D225" s="22">
        <v>195</v>
      </c>
      <c r="E225" s="22">
        <v>5</v>
      </c>
      <c r="F225" s="145">
        <v>0.97</v>
      </c>
      <c r="G225" s="22">
        <v>286</v>
      </c>
      <c r="H225" s="22">
        <v>5</v>
      </c>
      <c r="I225" s="145">
        <v>0.98</v>
      </c>
      <c r="J225" s="22">
        <v>630</v>
      </c>
      <c r="K225" s="22">
        <v>29</v>
      </c>
      <c r="L225" s="145">
        <v>0.95</v>
      </c>
      <c r="M225" s="18">
        <v>7.4919999999999991</v>
      </c>
      <c r="N225" s="18">
        <v>7.4120000000000008</v>
      </c>
      <c r="O225" s="70">
        <v>2110.8000000000002</v>
      </c>
      <c r="P225" s="70">
        <v>1641.2</v>
      </c>
      <c r="Q225" s="75">
        <v>93.6</v>
      </c>
      <c r="R225" s="75">
        <v>22.3</v>
      </c>
      <c r="S225" s="75"/>
      <c r="T225" s="75">
        <v>9.8000000000000007</v>
      </c>
      <c r="U225" s="75">
        <v>5.64</v>
      </c>
      <c r="V225" s="75"/>
      <c r="W225" s="5">
        <v>0</v>
      </c>
      <c r="X225" s="58" t="s">
        <v>125</v>
      </c>
      <c r="Y225" s="51">
        <v>0</v>
      </c>
      <c r="Z225" s="57">
        <v>0</v>
      </c>
      <c r="AA225" s="25">
        <v>1878</v>
      </c>
      <c r="AB225" s="5">
        <f t="shared" si="89"/>
        <v>2.4808454425363275</v>
      </c>
      <c r="AC225" s="25">
        <v>215</v>
      </c>
      <c r="AD225" s="25">
        <v>77</v>
      </c>
      <c r="AE225" s="25"/>
      <c r="AH225" s="121">
        <f t="shared" si="90"/>
        <v>0.10416666666666667</v>
      </c>
      <c r="AI225" s="122">
        <f t="shared" si="91"/>
        <v>4.875</v>
      </c>
      <c r="AJ225" s="123">
        <f t="shared" si="92"/>
        <v>6.7934782608695649E-2</v>
      </c>
      <c r="AK225" s="124">
        <f t="shared" si="93"/>
        <v>7.15</v>
      </c>
      <c r="AL225" s="123">
        <f t="shared" si="94"/>
        <v>7.4479166666666666E-2</v>
      </c>
    </row>
    <row r="226" spans="1:38">
      <c r="A226" s="41" t="s">
        <v>35</v>
      </c>
      <c r="B226" s="36">
        <v>498</v>
      </c>
      <c r="C226" s="38">
        <v>16</v>
      </c>
      <c r="D226" s="22">
        <v>217</v>
      </c>
      <c r="E226" s="22">
        <v>5</v>
      </c>
      <c r="F226" s="145">
        <v>0.97</v>
      </c>
      <c r="G226" s="22">
        <v>330</v>
      </c>
      <c r="H226" s="22">
        <v>5</v>
      </c>
      <c r="I226" s="145">
        <v>0.98</v>
      </c>
      <c r="J226" s="22">
        <v>747</v>
      </c>
      <c r="K226" s="22">
        <v>22</v>
      </c>
      <c r="L226" s="145">
        <v>0.97</v>
      </c>
      <c r="M226" s="18">
        <v>7.5649999999999995</v>
      </c>
      <c r="N226" s="18">
        <v>7.3150000000000004</v>
      </c>
      <c r="O226" s="70">
        <v>1923</v>
      </c>
      <c r="P226" s="70">
        <v>1545</v>
      </c>
      <c r="Q226" s="75">
        <v>93.9</v>
      </c>
      <c r="R226" s="75">
        <v>23.6</v>
      </c>
      <c r="S226" s="75"/>
      <c r="T226" s="75">
        <v>14.3</v>
      </c>
      <c r="U226" s="75">
        <v>6.89</v>
      </c>
      <c r="V226" s="75"/>
      <c r="W226" s="5">
        <v>0</v>
      </c>
      <c r="X226" s="58" t="s">
        <v>125</v>
      </c>
      <c r="Y226" s="51">
        <v>0</v>
      </c>
      <c r="Z226" s="52">
        <v>0</v>
      </c>
      <c r="AA226" s="25">
        <v>1631</v>
      </c>
      <c r="AB226" s="5">
        <f t="shared" si="89"/>
        <v>3.2751004016064256</v>
      </c>
      <c r="AC226" s="25">
        <v>147</v>
      </c>
      <c r="AD226" s="25">
        <v>53</v>
      </c>
      <c r="AE226" s="25"/>
      <c r="AH226" s="121">
        <f t="shared" si="90"/>
        <v>6.6666666666666666E-2</v>
      </c>
      <c r="AI226" s="122">
        <f t="shared" si="91"/>
        <v>3.472</v>
      </c>
      <c r="AJ226" s="123">
        <f t="shared" si="92"/>
        <v>4.8383500557413597E-2</v>
      </c>
      <c r="AK226" s="124">
        <f t="shared" si="93"/>
        <v>5.28</v>
      </c>
      <c r="AL226" s="123">
        <f t="shared" si="94"/>
        <v>5.5E-2</v>
      </c>
    </row>
    <row r="227" spans="1:38">
      <c r="A227" s="41" t="s">
        <v>36</v>
      </c>
      <c r="B227" s="36">
        <v>1198</v>
      </c>
      <c r="C227" s="38">
        <v>39</v>
      </c>
      <c r="D227" s="22">
        <v>225</v>
      </c>
      <c r="E227" s="22">
        <v>14</v>
      </c>
      <c r="F227" s="145">
        <v>0.94</v>
      </c>
      <c r="G227" s="22">
        <v>395</v>
      </c>
      <c r="H227" s="22">
        <v>6</v>
      </c>
      <c r="I227" s="145">
        <v>0.98</v>
      </c>
      <c r="J227" s="22">
        <v>839</v>
      </c>
      <c r="K227" s="22">
        <v>46</v>
      </c>
      <c r="L227" s="145">
        <v>0.95</v>
      </c>
      <c r="M227" s="18">
        <v>7.68</v>
      </c>
      <c r="N227" s="18">
        <v>7.59</v>
      </c>
      <c r="O227" s="70">
        <v>2135</v>
      </c>
      <c r="P227" s="70">
        <v>1650.75</v>
      </c>
      <c r="Q227" s="75">
        <v>104.7</v>
      </c>
      <c r="R227" s="75">
        <v>38.4</v>
      </c>
      <c r="S227" s="75"/>
      <c r="T227" s="75">
        <v>16.7</v>
      </c>
      <c r="U227" s="75">
        <v>8.07</v>
      </c>
      <c r="V227" s="75"/>
      <c r="W227" s="5">
        <v>0</v>
      </c>
      <c r="X227" s="58" t="s">
        <v>125</v>
      </c>
      <c r="Y227" s="51">
        <v>0</v>
      </c>
      <c r="Z227" s="52">
        <v>0</v>
      </c>
      <c r="AA227" s="25">
        <v>1450</v>
      </c>
      <c r="AB227" s="5">
        <f t="shared" si="89"/>
        <v>1.2103505843071787</v>
      </c>
      <c r="AC227" s="25">
        <v>317</v>
      </c>
      <c r="AD227" s="25">
        <v>96</v>
      </c>
      <c r="AE227" s="25"/>
      <c r="AH227" s="121">
        <f t="shared" si="90"/>
        <v>0.16250000000000001</v>
      </c>
      <c r="AI227" s="122">
        <f t="shared" si="91"/>
        <v>8.7750000000000004</v>
      </c>
      <c r="AJ227" s="123">
        <f t="shared" si="92"/>
        <v>0.12228260869565218</v>
      </c>
      <c r="AK227" s="124">
        <f t="shared" si="93"/>
        <v>15.404999999999999</v>
      </c>
      <c r="AL227" s="123">
        <f t="shared" si="94"/>
        <v>0.16046874999999999</v>
      </c>
    </row>
    <row r="228" spans="1:38">
      <c r="A228" s="41" t="s">
        <v>39</v>
      </c>
      <c r="B228" s="36">
        <v>2326</v>
      </c>
      <c r="C228" s="38">
        <v>75.032258064516128</v>
      </c>
      <c r="D228" s="22">
        <v>272.60000000000002</v>
      </c>
      <c r="E228" s="22">
        <v>13.814285714285715</v>
      </c>
      <c r="F228" s="145">
        <v>0.94</v>
      </c>
      <c r="G228" s="22">
        <v>388</v>
      </c>
      <c r="H228" s="22">
        <v>8</v>
      </c>
      <c r="I228" s="145">
        <v>0.97</v>
      </c>
      <c r="J228" s="22">
        <v>928</v>
      </c>
      <c r="K228" s="22">
        <v>37</v>
      </c>
      <c r="L228" s="145">
        <v>0.96</v>
      </c>
      <c r="M228" s="18">
        <v>7.3360000000000003</v>
      </c>
      <c r="N228" s="18">
        <v>7.4139999999999997</v>
      </c>
      <c r="O228" s="70">
        <v>2088.4</v>
      </c>
      <c r="P228" s="70">
        <v>1964.8</v>
      </c>
      <c r="Q228" s="75">
        <v>84.5</v>
      </c>
      <c r="R228" s="75">
        <v>48.9</v>
      </c>
      <c r="S228" s="75"/>
      <c r="T228" s="75">
        <v>12.6</v>
      </c>
      <c r="U228" s="75">
        <v>7.6</v>
      </c>
      <c r="V228" s="75"/>
      <c r="W228" s="5">
        <v>16</v>
      </c>
      <c r="X228" s="58">
        <v>1.5</v>
      </c>
      <c r="Y228" s="51">
        <v>0</v>
      </c>
      <c r="Z228" s="52">
        <v>0</v>
      </c>
      <c r="AA228" s="25">
        <v>3435</v>
      </c>
      <c r="AB228" s="5">
        <f t="shared" si="89"/>
        <v>1.4767841788478073</v>
      </c>
      <c r="AC228" s="25">
        <v>579</v>
      </c>
      <c r="AD228" s="25">
        <v>180</v>
      </c>
      <c r="AE228" s="25"/>
      <c r="AH228" s="121">
        <f t="shared" si="90"/>
        <v>0.31263440860215053</v>
      </c>
      <c r="AI228" s="122">
        <f t="shared" si="91"/>
        <v>20.453793548387097</v>
      </c>
      <c r="AJ228" s="123">
        <f t="shared" si="92"/>
        <v>0.28503056784262953</v>
      </c>
      <c r="AK228" s="124">
        <f t="shared" si="93"/>
        <v>29.112516129032258</v>
      </c>
      <c r="AL228" s="123">
        <f t="shared" si="94"/>
        <v>0.303255376344086</v>
      </c>
    </row>
    <row r="229" spans="1:38">
      <c r="A229" s="41" t="s">
        <v>42</v>
      </c>
      <c r="B229" s="36">
        <v>4202</v>
      </c>
      <c r="C229" s="38">
        <v>136</v>
      </c>
      <c r="D229" s="22">
        <v>239</v>
      </c>
      <c r="E229" s="22">
        <v>19</v>
      </c>
      <c r="F229" s="145">
        <v>0.9</v>
      </c>
      <c r="G229" s="22">
        <v>438</v>
      </c>
      <c r="H229" s="22">
        <v>15</v>
      </c>
      <c r="I229" s="145">
        <v>0.96</v>
      </c>
      <c r="J229" s="22">
        <v>840</v>
      </c>
      <c r="K229" s="22">
        <v>50</v>
      </c>
      <c r="L229" s="145">
        <v>0.93</v>
      </c>
      <c r="M229" s="18">
        <v>7.1724999999999994</v>
      </c>
      <c r="N229" s="18">
        <v>7.625</v>
      </c>
      <c r="O229" s="70">
        <v>2083.75</v>
      </c>
      <c r="P229" s="70">
        <v>2227.5</v>
      </c>
      <c r="Q229" s="75">
        <v>67.599999999999994</v>
      </c>
      <c r="R229" s="75">
        <v>65</v>
      </c>
      <c r="S229" s="75"/>
      <c r="T229" s="75">
        <v>13.7</v>
      </c>
      <c r="U229" s="75">
        <v>6.45</v>
      </c>
      <c r="V229" s="75"/>
      <c r="W229" s="5">
        <v>16</v>
      </c>
      <c r="X229" s="58">
        <v>1.5</v>
      </c>
      <c r="Y229" s="51">
        <v>0</v>
      </c>
      <c r="Z229" s="52">
        <v>0</v>
      </c>
      <c r="AA229" s="25">
        <v>3886</v>
      </c>
      <c r="AB229" s="5">
        <f t="shared" si="89"/>
        <v>0.92479771537363165</v>
      </c>
      <c r="AC229" s="25">
        <v>1100</v>
      </c>
      <c r="AD229" s="25">
        <v>308</v>
      </c>
      <c r="AE229" s="25"/>
      <c r="AH229" s="121">
        <f t="shared" si="90"/>
        <v>0.56666666666666665</v>
      </c>
      <c r="AI229" s="122">
        <f t="shared" si="91"/>
        <v>32.503999999999998</v>
      </c>
      <c r="AJ229" s="123">
        <f t="shared" si="92"/>
        <v>0.45295429208472682</v>
      </c>
      <c r="AK229" s="124">
        <f t="shared" si="93"/>
        <v>59.567999999999998</v>
      </c>
      <c r="AL229" s="123">
        <f t="shared" si="94"/>
        <v>0.62049999999999994</v>
      </c>
    </row>
    <row r="230" spans="1:38">
      <c r="A230" s="41" t="s">
        <v>45</v>
      </c>
      <c r="B230" s="36">
        <v>1186</v>
      </c>
      <c r="C230" s="38">
        <v>40</v>
      </c>
      <c r="D230" s="22">
        <v>193</v>
      </c>
      <c r="E230" s="22">
        <v>10</v>
      </c>
      <c r="F230" s="145">
        <v>0.94</v>
      </c>
      <c r="G230" s="22">
        <v>378</v>
      </c>
      <c r="H230" s="22">
        <v>7</v>
      </c>
      <c r="I230" s="145">
        <v>0.97</v>
      </c>
      <c r="J230" s="22">
        <v>833</v>
      </c>
      <c r="K230" s="22">
        <v>37</v>
      </c>
      <c r="L230" s="145">
        <v>0.95</v>
      </c>
      <c r="M230" s="18">
        <v>7.3849999999999998</v>
      </c>
      <c r="N230" s="18">
        <v>7.2949999999999999</v>
      </c>
      <c r="O230" s="70">
        <v>2187.5</v>
      </c>
      <c r="P230" s="70">
        <v>1811.5</v>
      </c>
      <c r="Q230" s="75">
        <v>78</v>
      </c>
      <c r="R230" s="75">
        <v>30.3</v>
      </c>
      <c r="S230" s="75"/>
      <c r="T230" s="75">
        <v>12.4</v>
      </c>
      <c r="U230" s="75">
        <v>8.8699999999999992</v>
      </c>
      <c r="V230" s="75"/>
      <c r="W230" s="5">
        <v>16</v>
      </c>
      <c r="X230" s="58">
        <v>1.5</v>
      </c>
      <c r="Y230" s="51">
        <v>0</v>
      </c>
      <c r="Z230" s="52">
        <v>0</v>
      </c>
      <c r="AA230" s="25">
        <v>3681</v>
      </c>
      <c r="AB230" s="5">
        <f t="shared" si="89"/>
        <v>3.1037099494097808</v>
      </c>
      <c r="AC230" s="25">
        <v>368</v>
      </c>
      <c r="AD230" s="25">
        <v>122</v>
      </c>
      <c r="AE230" s="25">
        <v>435.93700000000001</v>
      </c>
      <c r="AH230" s="121">
        <f t="shared" si="90"/>
        <v>0.16666666666666666</v>
      </c>
      <c r="AI230" s="122">
        <f t="shared" si="91"/>
        <v>7.72</v>
      </c>
      <c r="AJ230" s="123">
        <f t="shared" si="92"/>
        <v>0.10758082497212931</v>
      </c>
      <c r="AK230" s="124">
        <f t="shared" si="93"/>
        <v>15.12</v>
      </c>
      <c r="AL230" s="123">
        <f t="shared" si="94"/>
        <v>0.1575</v>
      </c>
    </row>
    <row r="231" spans="1:38">
      <c r="A231" s="41" t="s">
        <v>47</v>
      </c>
      <c r="B231" s="36">
        <v>917</v>
      </c>
      <c r="C231" s="38">
        <v>30</v>
      </c>
      <c r="D231" s="22">
        <v>153</v>
      </c>
      <c r="E231" s="22">
        <v>18</v>
      </c>
      <c r="F231" s="145">
        <v>0.86</v>
      </c>
      <c r="G231" s="22">
        <v>198</v>
      </c>
      <c r="H231" s="22">
        <v>12</v>
      </c>
      <c r="I231" s="145">
        <v>0.94</v>
      </c>
      <c r="J231" s="22">
        <v>496</v>
      </c>
      <c r="K231" s="22">
        <v>56</v>
      </c>
      <c r="L231" s="145">
        <v>0.87</v>
      </c>
      <c r="M231" s="18">
        <v>7.6679999999999993</v>
      </c>
      <c r="N231" s="18">
        <v>7.6100000000000012</v>
      </c>
      <c r="O231" s="70">
        <v>2772</v>
      </c>
      <c r="P231" s="70">
        <v>1982.8</v>
      </c>
      <c r="Q231" s="75">
        <v>91.1</v>
      </c>
      <c r="R231" s="75">
        <v>19.399999999999999</v>
      </c>
      <c r="S231" s="75"/>
      <c r="T231" s="75">
        <v>13.3</v>
      </c>
      <c r="U231" s="75">
        <v>8.43</v>
      </c>
      <c r="V231" s="75"/>
      <c r="W231" s="5">
        <v>0</v>
      </c>
      <c r="X231" s="58" t="s">
        <v>125</v>
      </c>
      <c r="Y231" s="51">
        <v>0</v>
      </c>
      <c r="Z231" s="52">
        <v>0</v>
      </c>
      <c r="AA231" s="25">
        <v>1770</v>
      </c>
      <c r="AB231" s="5">
        <f t="shared" si="89"/>
        <v>1.9302071973827699</v>
      </c>
      <c r="AC231" s="25">
        <v>289</v>
      </c>
      <c r="AD231" s="25">
        <v>105</v>
      </c>
      <c r="AE231" s="25">
        <v>192.75800000000001</v>
      </c>
      <c r="AH231" s="121">
        <f t="shared" si="90"/>
        <v>0.125</v>
      </c>
      <c r="AI231" s="122">
        <f t="shared" si="91"/>
        <v>4.59</v>
      </c>
      <c r="AJ231" s="123">
        <f t="shared" si="92"/>
        <v>6.3963210702341136E-2</v>
      </c>
      <c r="AK231" s="124">
        <f t="shared" si="93"/>
        <v>5.94</v>
      </c>
      <c r="AL231" s="123">
        <f t="shared" si="94"/>
        <v>6.1875000000000006E-2</v>
      </c>
    </row>
    <row r="232" spans="1:38">
      <c r="A232" s="41" t="s">
        <v>49</v>
      </c>
      <c r="B232" s="36">
        <v>647</v>
      </c>
      <c r="C232" s="38">
        <v>22</v>
      </c>
      <c r="D232" s="22">
        <v>185</v>
      </c>
      <c r="E232" s="22">
        <v>12</v>
      </c>
      <c r="F232" s="145">
        <v>0.84</v>
      </c>
      <c r="G232" s="22">
        <v>150</v>
      </c>
      <c r="H232" s="22">
        <v>8</v>
      </c>
      <c r="I232" s="145">
        <v>0.92</v>
      </c>
      <c r="J232" s="22">
        <v>756</v>
      </c>
      <c r="K232" s="22">
        <v>39</v>
      </c>
      <c r="L232" s="145">
        <v>0.87</v>
      </c>
      <c r="M232" s="18">
        <v>7.5950000000000006</v>
      </c>
      <c r="N232" s="18">
        <v>7.6899999999999995</v>
      </c>
      <c r="O232" s="70">
        <v>2238</v>
      </c>
      <c r="P232" s="70">
        <v>1979.75</v>
      </c>
      <c r="Q232" s="75">
        <v>61.4</v>
      </c>
      <c r="R232" s="75">
        <v>36</v>
      </c>
      <c r="S232" s="75"/>
      <c r="T232" s="75">
        <v>13.6</v>
      </c>
      <c r="U232" s="75">
        <v>5.53</v>
      </c>
      <c r="V232" s="75"/>
      <c r="W232" s="5">
        <v>0</v>
      </c>
      <c r="X232" s="58" t="s">
        <v>125</v>
      </c>
      <c r="Y232" s="51">
        <v>0</v>
      </c>
      <c r="Z232" s="52">
        <v>0</v>
      </c>
      <c r="AA232" s="25">
        <v>1331</v>
      </c>
      <c r="AB232" s="5">
        <f t="shared" si="89"/>
        <v>2.0571870170015454</v>
      </c>
      <c r="AC232" s="25">
        <v>190</v>
      </c>
      <c r="AD232" s="25">
        <v>54</v>
      </c>
      <c r="AE232" s="25">
        <v>123.66</v>
      </c>
      <c r="AH232" s="121">
        <f t="shared" si="90"/>
        <v>9.166666666666666E-2</v>
      </c>
      <c r="AI232" s="122">
        <f t="shared" si="91"/>
        <v>4.07</v>
      </c>
      <c r="AJ232" s="123">
        <f t="shared" si="92"/>
        <v>5.6716833890746936E-2</v>
      </c>
      <c r="AK232" s="124">
        <f t="shared" si="93"/>
        <v>3.3</v>
      </c>
      <c r="AL232" s="123">
        <f t="shared" si="94"/>
        <v>3.4374999999999996E-2</v>
      </c>
    </row>
    <row r="233" spans="1:38" ht="13.5" thickBot="1">
      <c r="A233" s="41" t="s">
        <v>50</v>
      </c>
      <c r="B233" s="37">
        <v>594</v>
      </c>
      <c r="C233" s="39">
        <v>19</v>
      </c>
      <c r="D233" s="30">
        <v>89</v>
      </c>
      <c r="E233" s="30">
        <v>16</v>
      </c>
      <c r="F233" s="146">
        <v>0.79</v>
      </c>
      <c r="G233" s="30">
        <v>152</v>
      </c>
      <c r="H233" s="30">
        <v>10</v>
      </c>
      <c r="I233" s="146">
        <v>0.91</v>
      </c>
      <c r="J233" s="30">
        <v>315</v>
      </c>
      <c r="K233" s="30">
        <v>51</v>
      </c>
      <c r="L233" s="146">
        <v>0.8</v>
      </c>
      <c r="M233" s="18">
        <v>7.5820000000000007</v>
      </c>
      <c r="N233" s="18">
        <v>7.6239999999999997</v>
      </c>
      <c r="O233" s="70">
        <v>2416.6</v>
      </c>
      <c r="P233" s="70">
        <v>1950.4</v>
      </c>
      <c r="Q233" s="74">
        <v>81.900000000000006</v>
      </c>
      <c r="R233" s="74">
        <v>25.7</v>
      </c>
      <c r="S233" s="74"/>
      <c r="T233" s="74">
        <v>7.8</v>
      </c>
      <c r="U233" s="74">
        <v>3.31</v>
      </c>
      <c r="V233" s="74"/>
      <c r="W233" s="48">
        <v>0</v>
      </c>
      <c r="X233" s="59" t="s">
        <v>125</v>
      </c>
      <c r="Y233" s="51">
        <v>0</v>
      </c>
      <c r="Z233" s="53">
        <v>0</v>
      </c>
      <c r="AA233" s="26">
        <v>1343</v>
      </c>
      <c r="AB233" s="5">
        <f t="shared" si="89"/>
        <v>2.2609427609427608</v>
      </c>
      <c r="AC233" s="26">
        <v>169</v>
      </c>
      <c r="AD233" s="26">
        <v>106</v>
      </c>
      <c r="AE233" s="26">
        <v>75.091999999999999</v>
      </c>
      <c r="AH233" s="121">
        <f t="shared" si="90"/>
        <v>7.9166666666666663E-2</v>
      </c>
      <c r="AI233" s="122">
        <f t="shared" si="91"/>
        <v>1.6910000000000001</v>
      </c>
      <c r="AJ233" s="123">
        <f t="shared" si="92"/>
        <v>2.3564659977703455E-2</v>
      </c>
      <c r="AK233" s="124">
        <f t="shared" si="93"/>
        <v>2.8879999999999999</v>
      </c>
      <c r="AL233" s="123">
        <f t="shared" si="94"/>
        <v>3.0083333333333333E-2</v>
      </c>
    </row>
    <row r="234" spans="1:38" ht="13.5" thickTop="1">
      <c r="A234" s="43" t="s">
        <v>131</v>
      </c>
      <c r="B234" s="44">
        <f>SUM(B222:B233)</f>
        <v>14134</v>
      </c>
      <c r="C234" s="65"/>
      <c r="D234" s="65"/>
      <c r="E234" s="65"/>
      <c r="F234" s="142"/>
      <c r="G234" s="84"/>
      <c r="H234" s="84"/>
      <c r="I234" s="142"/>
      <c r="J234" s="84"/>
      <c r="K234" s="84"/>
      <c r="L234" s="142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44">
        <f>SUM(W222:W233)</f>
        <v>48</v>
      </c>
      <c r="X234" s="67"/>
      <c r="Y234" s="65">
        <f t="shared" ref="Y234:AD234" si="95">SUM(Y222:Y233)</f>
        <v>0</v>
      </c>
      <c r="Z234" s="65">
        <f t="shared" si="95"/>
        <v>0</v>
      </c>
      <c r="AA234" s="65">
        <f t="shared" si="95"/>
        <v>24096</v>
      </c>
      <c r="AB234" s="68">
        <f t="shared" si="95"/>
        <v>27.209833290514982</v>
      </c>
      <c r="AC234" s="44">
        <f t="shared" si="95"/>
        <v>4185</v>
      </c>
      <c r="AD234" s="44">
        <f t="shared" si="95"/>
        <v>1382</v>
      </c>
      <c r="AE234" s="44">
        <f>SUM(AE222:AE233)</f>
        <v>827.447</v>
      </c>
      <c r="AH234" s="125"/>
      <c r="AI234" s="126"/>
      <c r="AJ234" s="127"/>
      <c r="AK234" s="128"/>
      <c r="AL234" s="127"/>
    </row>
    <row r="235" spans="1:38" ht="13.5" thickBot="1">
      <c r="A235" s="42" t="s">
        <v>132</v>
      </c>
      <c r="B235" s="6">
        <f t="shared" ref="B235:R235" si="96">SUM(AVERAGE(B222:B233))</f>
        <v>1177.8333333333333</v>
      </c>
      <c r="C235" s="6">
        <f t="shared" si="96"/>
        <v>38.586021505376344</v>
      </c>
      <c r="D235" s="6">
        <f t="shared" si="96"/>
        <v>172.79999999999998</v>
      </c>
      <c r="E235" s="6">
        <f t="shared" si="96"/>
        <v>12.651190476190477</v>
      </c>
      <c r="F235" s="147">
        <f>SUM(AVERAGE(F222:F233))</f>
        <v>0.89499999999999991</v>
      </c>
      <c r="G235" s="6">
        <f>SUM(AVERAGE(G222:G233))</f>
        <v>261.41666666666669</v>
      </c>
      <c r="H235" s="6">
        <f>SUM(AVERAGE(H222:H233))</f>
        <v>8.6666666666666661</v>
      </c>
      <c r="I235" s="147">
        <f>SUM(AVERAGE(I222:I233))</f>
        <v>0.94166666666666676</v>
      </c>
      <c r="J235" s="6">
        <f t="shared" si="96"/>
        <v>607.91666666666663</v>
      </c>
      <c r="K235" s="6">
        <f t="shared" si="96"/>
        <v>42.166666666666664</v>
      </c>
      <c r="L235" s="147">
        <f>SUM(AVERAGE(L222:L233))</f>
        <v>0.8849999999999999</v>
      </c>
      <c r="M235" s="19">
        <f t="shared" si="96"/>
        <v>7.5302499999999997</v>
      </c>
      <c r="N235" s="19">
        <f t="shared" si="96"/>
        <v>7.5781249999999991</v>
      </c>
      <c r="O235" s="19">
        <f t="shared" si="96"/>
        <v>2144.6291666666662</v>
      </c>
      <c r="P235" s="19">
        <f t="shared" si="96"/>
        <v>1817.9958333333334</v>
      </c>
      <c r="Q235" s="19">
        <f t="shared" si="96"/>
        <v>78.258333333333326</v>
      </c>
      <c r="R235" s="19">
        <f t="shared" si="96"/>
        <v>28.719166666666666</v>
      </c>
      <c r="S235" s="19"/>
      <c r="T235" s="19">
        <f t="shared" ref="T235:U235" si="97">SUM(AVERAGE(T222:T233))</f>
        <v>11.241666666666667</v>
      </c>
      <c r="U235" s="19">
        <f t="shared" si="97"/>
        <v>6.201666666666668</v>
      </c>
      <c r="V235" s="19"/>
      <c r="W235" s="6">
        <f>SUM(AVERAGE(W222:W233))</f>
        <v>4</v>
      </c>
      <c r="X235" s="61">
        <f>SUM(AVERAGE(X222:X233))</f>
        <v>1.5</v>
      </c>
      <c r="Y235" s="6"/>
      <c r="Z235" s="56"/>
      <c r="AA235" s="6">
        <f>SUM(AVERAGE(AA222:AA233))</f>
        <v>2008</v>
      </c>
      <c r="AB235" s="40">
        <f>SUM(AVERAGE(AB222:AB233))</f>
        <v>2.2674861075429154</v>
      </c>
      <c r="AC235" s="6">
        <f>SUM(AVERAGE(AC222:AC233))</f>
        <v>348.75</v>
      </c>
      <c r="AD235" s="6">
        <f>SUM(AVERAGE(AD222:AD233))</f>
        <v>115.16666666666667</v>
      </c>
      <c r="AE235" s="6">
        <f>SUM(AVERAGE(AE222:AE233))</f>
        <v>206.86175</v>
      </c>
      <c r="AH235" s="121">
        <f t="shared" ref="AH235" si="98">C235/$C$2</f>
        <v>0.16077508960573478</v>
      </c>
      <c r="AI235" s="122">
        <f t="shared" ref="AI235" si="99">(C235*D235)/1000</f>
        <v>6.6676645161290313</v>
      </c>
      <c r="AJ235" s="123">
        <f t="shared" si="92"/>
        <v>9.2916172186859408E-2</v>
      </c>
      <c r="AK235" s="124">
        <f t="shared" ref="AK235" si="100">(C235*G235)/1000</f>
        <v>10.0870291218638</v>
      </c>
      <c r="AL235" s="123">
        <f t="shared" si="94"/>
        <v>0.10507322001941459</v>
      </c>
    </row>
    <row r="236" spans="1:38" ht="13.5" thickTop="1"/>
    <row r="237" spans="1:38" ht="13.5" thickBot="1"/>
    <row r="238" spans="1:38">
      <c r="A238" s="102" t="s">
        <v>5</v>
      </c>
      <c r="B238" s="93" t="s">
        <v>6</v>
      </c>
      <c r="C238" s="93" t="s">
        <v>6</v>
      </c>
      <c r="D238" s="93" t="s">
        <v>7</v>
      </c>
      <c r="E238" s="93" t="s">
        <v>8</v>
      </c>
      <c r="F238" s="137" t="s">
        <v>2</v>
      </c>
      <c r="G238" s="93" t="s">
        <v>9</v>
      </c>
      <c r="H238" s="93" t="s">
        <v>10</v>
      </c>
      <c r="I238" s="137" t="s">
        <v>3</v>
      </c>
      <c r="J238" s="93" t="s">
        <v>11</v>
      </c>
      <c r="K238" s="93" t="s">
        <v>12</v>
      </c>
      <c r="L238" s="137" t="s">
        <v>13</v>
      </c>
      <c r="M238" s="93" t="s">
        <v>14</v>
      </c>
      <c r="N238" s="93" t="s">
        <v>15</v>
      </c>
      <c r="O238" s="93" t="s">
        <v>16</v>
      </c>
      <c r="P238" s="93" t="s">
        <v>17</v>
      </c>
      <c r="Q238" s="93" t="s">
        <v>118</v>
      </c>
      <c r="R238" s="93" t="s">
        <v>119</v>
      </c>
      <c r="S238" s="93" t="s">
        <v>120</v>
      </c>
      <c r="T238" s="93" t="s">
        <v>121</v>
      </c>
      <c r="U238" s="93" t="s">
        <v>122</v>
      </c>
      <c r="V238" s="93" t="s">
        <v>123</v>
      </c>
      <c r="W238" s="93" t="s">
        <v>18</v>
      </c>
      <c r="X238" s="94" t="s">
        <v>19</v>
      </c>
      <c r="Y238" s="157" t="s">
        <v>61</v>
      </c>
      <c r="Z238" s="158"/>
      <c r="AA238" s="94" t="s">
        <v>20</v>
      </c>
      <c r="AB238" s="94" t="s">
        <v>21</v>
      </c>
      <c r="AC238" s="94" t="s">
        <v>62</v>
      </c>
      <c r="AD238" s="94" t="s">
        <v>63</v>
      </c>
      <c r="AE238" s="95" t="s">
        <v>128</v>
      </c>
      <c r="AH238" s="114" t="s">
        <v>98</v>
      </c>
      <c r="AI238" s="115" t="s">
        <v>99</v>
      </c>
      <c r="AJ238" s="116" t="s">
        <v>100</v>
      </c>
      <c r="AK238" s="117" t="s">
        <v>98</v>
      </c>
      <c r="AL238" s="116" t="s">
        <v>98</v>
      </c>
    </row>
    <row r="239" spans="1:38" ht="14.25" thickBot="1">
      <c r="A239" s="103" t="s">
        <v>133</v>
      </c>
      <c r="B239" s="97" t="s">
        <v>23</v>
      </c>
      <c r="C239" s="97" t="s">
        <v>24</v>
      </c>
      <c r="D239" s="97" t="s">
        <v>25</v>
      </c>
      <c r="E239" s="97" t="s">
        <v>25</v>
      </c>
      <c r="F239" s="138" t="s">
        <v>26</v>
      </c>
      <c r="G239" s="97" t="s">
        <v>25</v>
      </c>
      <c r="H239" s="97" t="s">
        <v>25</v>
      </c>
      <c r="I239" s="138" t="s">
        <v>26</v>
      </c>
      <c r="J239" s="97" t="s">
        <v>25</v>
      </c>
      <c r="K239" s="97" t="s">
        <v>25</v>
      </c>
      <c r="L239" s="138" t="s">
        <v>26</v>
      </c>
      <c r="M239" s="97"/>
      <c r="N239" s="97"/>
      <c r="O239" s="97"/>
      <c r="P239" s="97"/>
      <c r="Q239" s="97" t="s">
        <v>25</v>
      </c>
      <c r="R239" s="97" t="s">
        <v>25</v>
      </c>
      <c r="S239" s="97" t="s">
        <v>26</v>
      </c>
      <c r="T239" s="97" t="s">
        <v>25</v>
      </c>
      <c r="U239" s="97" t="s">
        <v>25</v>
      </c>
      <c r="V239" s="97" t="s">
        <v>26</v>
      </c>
      <c r="W239" s="97" t="s">
        <v>102</v>
      </c>
      <c r="X239" s="98" t="s">
        <v>28</v>
      </c>
      <c r="Y239" s="97" t="s">
        <v>65</v>
      </c>
      <c r="Z239" s="97" t="s">
        <v>66</v>
      </c>
      <c r="AA239" s="98" t="s">
        <v>29</v>
      </c>
      <c r="AB239" s="99" t="s">
        <v>30</v>
      </c>
      <c r="AC239" s="98" t="s">
        <v>29</v>
      </c>
      <c r="AD239" s="98" t="s">
        <v>29</v>
      </c>
      <c r="AE239" s="100" t="s">
        <v>130</v>
      </c>
      <c r="AH239" s="118" t="s">
        <v>6</v>
      </c>
      <c r="AI239" s="119" t="s">
        <v>103</v>
      </c>
      <c r="AJ239" s="100" t="s">
        <v>104</v>
      </c>
      <c r="AK239" s="120" t="s">
        <v>105</v>
      </c>
      <c r="AL239" s="100" t="s">
        <v>106</v>
      </c>
    </row>
    <row r="240" spans="1:38">
      <c r="A240" s="101" t="s">
        <v>31</v>
      </c>
      <c r="B240" s="36">
        <v>1252</v>
      </c>
      <c r="C240" s="36">
        <v>40</v>
      </c>
      <c r="D240" s="104">
        <v>147</v>
      </c>
      <c r="E240" s="104">
        <v>11</v>
      </c>
      <c r="F240" s="144">
        <v>0.88</v>
      </c>
      <c r="G240" s="104">
        <v>200</v>
      </c>
      <c r="H240" s="104">
        <v>8</v>
      </c>
      <c r="I240" s="144">
        <v>0.95</v>
      </c>
      <c r="J240" s="104">
        <v>404</v>
      </c>
      <c r="K240" s="104">
        <v>37</v>
      </c>
      <c r="L240" s="144">
        <v>0.89</v>
      </c>
      <c r="M240" s="87">
        <v>7.6433333333333335</v>
      </c>
      <c r="N240" s="87">
        <v>7.63</v>
      </c>
      <c r="O240" s="23">
        <v>1709.3333333333333</v>
      </c>
      <c r="P240" s="23">
        <v>1357</v>
      </c>
      <c r="Q240" s="21">
        <v>74.3</v>
      </c>
      <c r="R240" s="21">
        <v>22.6</v>
      </c>
      <c r="S240" s="21"/>
      <c r="T240" s="21">
        <v>10.199999999999999</v>
      </c>
      <c r="U240" s="21">
        <v>5.01</v>
      </c>
      <c r="V240" s="21"/>
      <c r="W240" s="58">
        <v>0</v>
      </c>
      <c r="X240" s="58" t="s">
        <v>125</v>
      </c>
      <c r="Y240" s="88">
        <v>0</v>
      </c>
      <c r="Z240" s="57">
        <v>0</v>
      </c>
      <c r="AA240" s="89">
        <v>1387</v>
      </c>
      <c r="AB240" s="58">
        <f t="shared" ref="AB240:AB251" si="101">AA240/B240</f>
        <v>1.1078274760383386</v>
      </c>
      <c r="AC240" s="89">
        <v>372</v>
      </c>
      <c r="AD240" s="89">
        <v>478</v>
      </c>
      <c r="AE240" s="89">
        <v>91.727999999999994</v>
      </c>
      <c r="AH240" s="121">
        <f>C240/$C$2</f>
        <v>0.16666666666666666</v>
      </c>
      <c r="AI240" s="122">
        <f>(C240*D240)/1000</f>
        <v>5.88</v>
      </c>
      <c r="AJ240" s="123">
        <f>(AI240)/$E$3</f>
        <v>8.1939799331103666E-2</v>
      </c>
      <c r="AK240" s="124">
        <f>(C240*G240)/1000</f>
        <v>8</v>
      </c>
      <c r="AL240" s="123">
        <f>(AK240)/$G$3</f>
        <v>8.3333333333333329E-2</v>
      </c>
    </row>
    <row r="241" spans="1:38">
      <c r="A241" s="41" t="s">
        <v>32</v>
      </c>
      <c r="B241" s="36">
        <v>315</v>
      </c>
      <c r="C241" s="38">
        <v>12</v>
      </c>
      <c r="D241" s="22">
        <v>109</v>
      </c>
      <c r="E241" s="22">
        <v>8</v>
      </c>
      <c r="F241" s="145">
        <v>0.92</v>
      </c>
      <c r="G241" s="22">
        <v>190</v>
      </c>
      <c r="H241" s="22">
        <v>11</v>
      </c>
      <c r="I241" s="145">
        <v>0.94</v>
      </c>
      <c r="J241" s="22">
        <v>342</v>
      </c>
      <c r="K241" s="22">
        <v>40</v>
      </c>
      <c r="L241" s="145">
        <v>0.87</v>
      </c>
      <c r="M241" s="18">
        <v>7.8025000000000002</v>
      </c>
      <c r="N241" s="18">
        <v>7.8849999999999998</v>
      </c>
      <c r="O241" s="70">
        <v>1840.25</v>
      </c>
      <c r="P241" s="70">
        <v>1516.75</v>
      </c>
      <c r="Q241" s="75">
        <v>75.2</v>
      </c>
      <c r="R241" s="75">
        <v>27.9</v>
      </c>
      <c r="S241" s="75"/>
      <c r="T241" s="75">
        <v>7.8</v>
      </c>
      <c r="U241" s="75">
        <v>4.66</v>
      </c>
      <c r="V241" s="75"/>
      <c r="W241" s="5">
        <v>0</v>
      </c>
      <c r="X241" s="58" t="s">
        <v>125</v>
      </c>
      <c r="Y241" s="51">
        <v>0</v>
      </c>
      <c r="Z241" s="57">
        <v>0</v>
      </c>
      <c r="AA241" s="25">
        <v>1166</v>
      </c>
      <c r="AB241" s="5">
        <f t="shared" si="101"/>
        <v>3.7015873015873018</v>
      </c>
      <c r="AC241" s="25">
        <v>93</v>
      </c>
      <c r="AD241" s="25">
        <v>41</v>
      </c>
      <c r="AE241" s="25">
        <v>132.90799999999999</v>
      </c>
      <c r="AH241" s="121">
        <f t="shared" ref="AH241:AH251" si="102">C241/$C$2</f>
        <v>0.05</v>
      </c>
      <c r="AI241" s="122">
        <f t="shared" ref="AI241:AI251" si="103">(C241*D241)/1000</f>
        <v>1.3080000000000001</v>
      </c>
      <c r="AJ241" s="123">
        <f t="shared" ref="AJ241:AJ253" si="104">(AI241)/$E$3</f>
        <v>1.8227424749163879E-2</v>
      </c>
      <c r="AK241" s="124">
        <f t="shared" ref="AK241:AK251" si="105">(C241*G241)/1000</f>
        <v>2.2799999999999998</v>
      </c>
      <c r="AL241" s="123">
        <f t="shared" ref="AL241:AL253" si="106">(AK241)/$G$3</f>
        <v>2.3749999999999997E-2</v>
      </c>
    </row>
    <row r="242" spans="1:38">
      <c r="A242" s="41" t="s">
        <v>33</v>
      </c>
      <c r="B242" s="36">
        <v>474</v>
      </c>
      <c r="C242" s="38">
        <v>15</v>
      </c>
      <c r="D242" s="22">
        <v>92</v>
      </c>
      <c r="E242" s="22">
        <v>9</v>
      </c>
      <c r="F242" s="145">
        <v>0.88</v>
      </c>
      <c r="G242" s="22">
        <v>186</v>
      </c>
      <c r="H242" s="22">
        <v>9</v>
      </c>
      <c r="I242" s="145">
        <v>0.95</v>
      </c>
      <c r="J242" s="22">
        <v>409</v>
      </c>
      <c r="K242" s="22">
        <v>44</v>
      </c>
      <c r="L242" s="145">
        <v>0.89</v>
      </c>
      <c r="M242" s="18">
        <v>7.8220000000000001</v>
      </c>
      <c r="N242" s="18">
        <v>7.82</v>
      </c>
      <c r="O242" s="70">
        <v>1656.2</v>
      </c>
      <c r="P242" s="70">
        <v>1325.6</v>
      </c>
      <c r="Q242" s="75">
        <v>81.599999999999994</v>
      </c>
      <c r="R242" s="75">
        <v>20</v>
      </c>
      <c r="S242" s="75"/>
      <c r="T242" s="75">
        <v>9.5</v>
      </c>
      <c r="U242" s="75">
        <v>6.09</v>
      </c>
      <c r="V242" s="75"/>
      <c r="W242" s="5">
        <v>0</v>
      </c>
      <c r="X242" s="58" t="s">
        <v>125</v>
      </c>
      <c r="Y242" s="51">
        <v>0</v>
      </c>
      <c r="Z242" s="57">
        <v>0</v>
      </c>
      <c r="AA242" s="25">
        <v>1568</v>
      </c>
      <c r="AB242" s="5">
        <f t="shared" si="101"/>
        <v>3.3080168776371308</v>
      </c>
      <c r="AC242" s="25">
        <v>142</v>
      </c>
      <c r="AD242" s="25">
        <v>60</v>
      </c>
      <c r="AE242" s="25">
        <v>148.62799999999999</v>
      </c>
      <c r="AH242" s="121">
        <f t="shared" si="102"/>
        <v>6.25E-2</v>
      </c>
      <c r="AI242" s="122">
        <f t="shared" si="103"/>
        <v>1.38</v>
      </c>
      <c r="AJ242" s="123">
        <f t="shared" si="104"/>
        <v>1.9230769230769228E-2</v>
      </c>
      <c r="AK242" s="124">
        <f t="shared" si="105"/>
        <v>2.79</v>
      </c>
      <c r="AL242" s="123">
        <f t="shared" si="106"/>
        <v>2.9062500000000002E-2</v>
      </c>
    </row>
    <row r="243" spans="1:38">
      <c r="A243" s="41" t="s">
        <v>34</v>
      </c>
      <c r="B243" s="36">
        <v>1226</v>
      </c>
      <c r="C243" s="38">
        <v>41</v>
      </c>
      <c r="D243" s="22">
        <v>65</v>
      </c>
      <c r="E243" s="22">
        <v>7</v>
      </c>
      <c r="F243" s="145">
        <v>0.91</v>
      </c>
      <c r="G243" s="22">
        <v>83</v>
      </c>
      <c r="H243" s="22">
        <v>6</v>
      </c>
      <c r="I243" s="145">
        <v>0.87</v>
      </c>
      <c r="J243" s="22">
        <v>176</v>
      </c>
      <c r="K243" s="22">
        <v>18</v>
      </c>
      <c r="L243" s="145">
        <v>0.82</v>
      </c>
      <c r="M243" s="18">
        <v>7.4424999999999999</v>
      </c>
      <c r="N243" s="18">
        <v>7.5250000000000004</v>
      </c>
      <c r="O243" s="70">
        <v>1178</v>
      </c>
      <c r="P243" s="70">
        <v>1037</v>
      </c>
      <c r="Q243" s="75">
        <v>34.700000000000003</v>
      </c>
      <c r="R243" s="75">
        <v>9.8000000000000007</v>
      </c>
      <c r="S243" s="75"/>
      <c r="T243" s="75">
        <v>3.9</v>
      </c>
      <c r="U243" s="75">
        <v>2.2599999999999998</v>
      </c>
      <c r="V243" s="75"/>
      <c r="W243" s="5">
        <v>0</v>
      </c>
      <c r="X243" s="58" t="s">
        <v>125</v>
      </c>
      <c r="Y243" s="51">
        <v>0</v>
      </c>
      <c r="Z243" s="57">
        <v>0</v>
      </c>
      <c r="AA243" s="25">
        <v>1262</v>
      </c>
      <c r="AB243" s="5">
        <f t="shared" si="101"/>
        <v>1.0293637846655792</v>
      </c>
      <c r="AC243" s="25">
        <v>349</v>
      </c>
      <c r="AD243" s="25">
        <v>130</v>
      </c>
      <c r="AE243" s="25">
        <v>154.761</v>
      </c>
      <c r="AH243" s="121">
        <f t="shared" si="102"/>
        <v>0.17083333333333334</v>
      </c>
      <c r="AI243" s="122">
        <f t="shared" si="103"/>
        <v>2.665</v>
      </c>
      <c r="AJ243" s="123">
        <f t="shared" si="104"/>
        <v>3.7137681159420288E-2</v>
      </c>
      <c r="AK243" s="124">
        <f t="shared" si="105"/>
        <v>3.403</v>
      </c>
      <c r="AL243" s="123">
        <f t="shared" si="106"/>
        <v>3.5447916666666669E-2</v>
      </c>
    </row>
    <row r="244" spans="1:38">
      <c r="A244" s="41" t="s">
        <v>35</v>
      </c>
      <c r="B244" s="36">
        <v>1031</v>
      </c>
      <c r="C244" s="38">
        <v>33</v>
      </c>
      <c r="D244" s="22">
        <v>69</v>
      </c>
      <c r="E244" s="22">
        <v>7</v>
      </c>
      <c r="F244" s="145">
        <v>0.8</v>
      </c>
      <c r="G244" s="22">
        <v>78</v>
      </c>
      <c r="H244" s="22">
        <v>9</v>
      </c>
      <c r="I244" s="145">
        <v>0.84</v>
      </c>
      <c r="J244" s="22">
        <v>235</v>
      </c>
      <c r="K244" s="22">
        <v>27</v>
      </c>
      <c r="L244" s="145">
        <v>0.8</v>
      </c>
      <c r="M244" s="18">
        <v>7.2424999999999997</v>
      </c>
      <c r="N244" s="18">
        <v>7.32</v>
      </c>
      <c r="O244" s="70">
        <v>1494.75</v>
      </c>
      <c r="P244" s="70">
        <v>1346.25</v>
      </c>
      <c r="Q244" s="75">
        <v>34.6</v>
      </c>
      <c r="R244" s="75">
        <v>10.199999999999999</v>
      </c>
      <c r="S244" s="75"/>
      <c r="T244" s="75">
        <v>5.5</v>
      </c>
      <c r="U244" s="75">
        <v>3.28</v>
      </c>
      <c r="V244" s="75"/>
      <c r="W244" s="5">
        <v>0</v>
      </c>
      <c r="X244" s="58" t="s">
        <v>125</v>
      </c>
      <c r="Y244" s="51">
        <v>0</v>
      </c>
      <c r="Z244" s="52">
        <v>0</v>
      </c>
      <c r="AA244" s="25">
        <v>1050</v>
      </c>
      <c r="AB244" s="5">
        <f t="shared" si="101"/>
        <v>1.0184287099903007</v>
      </c>
      <c r="AC244" s="25">
        <v>292</v>
      </c>
      <c r="AD244" s="25">
        <v>107</v>
      </c>
      <c r="AE244" s="25">
        <v>159.14699999999999</v>
      </c>
      <c r="AH244" s="121">
        <f t="shared" si="102"/>
        <v>0.13750000000000001</v>
      </c>
      <c r="AI244" s="122">
        <f t="shared" si="103"/>
        <v>2.2770000000000001</v>
      </c>
      <c r="AJ244" s="123">
        <f t="shared" si="104"/>
        <v>3.1730769230769229E-2</v>
      </c>
      <c r="AK244" s="124">
        <f t="shared" si="105"/>
        <v>2.5739999999999998</v>
      </c>
      <c r="AL244" s="123">
        <f t="shared" si="106"/>
        <v>2.68125E-2</v>
      </c>
    </row>
    <row r="245" spans="1:38">
      <c r="A245" s="41" t="s">
        <v>36</v>
      </c>
      <c r="B245" s="36">
        <v>1109</v>
      </c>
      <c r="C245" s="38">
        <v>37</v>
      </c>
      <c r="D245" s="22">
        <v>104</v>
      </c>
      <c r="E245" s="22">
        <v>10</v>
      </c>
      <c r="F245" s="145">
        <v>0.9</v>
      </c>
      <c r="G245" s="22">
        <v>230</v>
      </c>
      <c r="H245" s="22">
        <v>7</v>
      </c>
      <c r="I245" s="145">
        <v>0.96</v>
      </c>
      <c r="J245" s="22">
        <v>507</v>
      </c>
      <c r="K245" s="22">
        <v>25</v>
      </c>
      <c r="L245" s="145">
        <v>0.93</v>
      </c>
      <c r="M245" s="18">
        <v>7.3016666666666659</v>
      </c>
      <c r="N245" s="18">
        <v>7.6533333333333324</v>
      </c>
      <c r="O245" s="70">
        <v>1348.6666666666667</v>
      </c>
      <c r="P245" s="70">
        <v>1408.1666666666667</v>
      </c>
      <c r="Q245" s="75">
        <v>62.8</v>
      </c>
      <c r="R245" s="75">
        <v>21.3</v>
      </c>
      <c r="S245" s="75"/>
      <c r="T245" s="75">
        <v>8.6999999999999993</v>
      </c>
      <c r="U245" s="75">
        <v>5.0199999999999996</v>
      </c>
      <c r="V245" s="75"/>
      <c r="W245" s="5">
        <v>0</v>
      </c>
      <c r="X245" s="58" t="s">
        <v>125</v>
      </c>
      <c r="Y245" s="51">
        <v>0</v>
      </c>
      <c r="Z245" s="52">
        <v>0</v>
      </c>
      <c r="AA245" s="25">
        <v>1067</v>
      </c>
      <c r="AB245" s="5">
        <f t="shared" si="101"/>
        <v>0.96212804328223622</v>
      </c>
      <c r="AC245" s="25">
        <v>291</v>
      </c>
      <c r="AD245" s="25">
        <v>107</v>
      </c>
      <c r="AE245" s="25">
        <v>159.14699999999999</v>
      </c>
      <c r="AH245" s="121">
        <f t="shared" si="102"/>
        <v>0.15416666666666667</v>
      </c>
      <c r="AI245" s="122">
        <f t="shared" si="103"/>
        <v>3.8479999999999999</v>
      </c>
      <c r="AJ245" s="123">
        <f t="shared" si="104"/>
        <v>5.3623188405797093E-2</v>
      </c>
      <c r="AK245" s="124">
        <f t="shared" si="105"/>
        <v>8.51</v>
      </c>
      <c r="AL245" s="123">
        <f t="shared" si="106"/>
        <v>8.8645833333333326E-2</v>
      </c>
    </row>
    <row r="246" spans="1:38">
      <c r="A246" s="41" t="s">
        <v>39</v>
      </c>
      <c r="B246" s="77">
        <v>2580</v>
      </c>
      <c r="C246" s="38">
        <v>86</v>
      </c>
      <c r="D246" s="22">
        <v>261</v>
      </c>
      <c r="E246" s="22">
        <v>6</v>
      </c>
      <c r="F246" s="145">
        <v>0.98</v>
      </c>
      <c r="G246" s="22">
        <v>490</v>
      </c>
      <c r="H246" s="22">
        <v>8</v>
      </c>
      <c r="I246" s="145">
        <v>0.98</v>
      </c>
      <c r="J246" s="22">
        <v>830</v>
      </c>
      <c r="K246" s="22">
        <v>27</v>
      </c>
      <c r="L246" s="145">
        <v>0.97</v>
      </c>
      <c r="M246" s="18">
        <v>7.163333333333334</v>
      </c>
      <c r="N246" s="18">
        <v>7.2333333333333343</v>
      </c>
      <c r="O246" s="70">
        <v>1871.3333333333333</v>
      </c>
      <c r="P246" s="70">
        <v>1668.6666666666667</v>
      </c>
      <c r="Q246" s="75">
        <v>71.7</v>
      </c>
      <c r="R246" s="75">
        <v>35</v>
      </c>
      <c r="S246" s="75"/>
      <c r="T246" s="75">
        <v>11.6</v>
      </c>
      <c r="U246" s="75">
        <v>6.4</v>
      </c>
      <c r="V246" s="75"/>
      <c r="W246" s="5">
        <v>0</v>
      </c>
      <c r="X246" s="58" t="s">
        <v>125</v>
      </c>
      <c r="Y246" s="51">
        <v>0</v>
      </c>
      <c r="Z246" s="52">
        <v>0</v>
      </c>
      <c r="AA246" s="25">
        <v>2917</v>
      </c>
      <c r="AB246" s="5">
        <f t="shared" si="101"/>
        <v>1.1306201550387598</v>
      </c>
      <c r="AC246" s="78">
        <v>673</v>
      </c>
      <c r="AD246" s="78">
        <v>185</v>
      </c>
      <c r="AE246" s="78"/>
      <c r="AF246" t="s">
        <v>134</v>
      </c>
      <c r="AH246" s="121">
        <f t="shared" si="102"/>
        <v>0.35833333333333334</v>
      </c>
      <c r="AI246" s="122">
        <f t="shared" si="103"/>
        <v>22.446000000000002</v>
      </c>
      <c r="AJ246" s="123">
        <f t="shared" si="104"/>
        <v>0.3127926421404682</v>
      </c>
      <c r="AK246" s="124">
        <f t="shared" si="105"/>
        <v>42.14</v>
      </c>
      <c r="AL246" s="123">
        <f t="shared" si="106"/>
        <v>0.43895833333333334</v>
      </c>
    </row>
    <row r="247" spans="1:38">
      <c r="A247" s="41" t="s">
        <v>42</v>
      </c>
      <c r="B247" s="36">
        <v>4147</v>
      </c>
      <c r="C247" s="38">
        <v>134</v>
      </c>
      <c r="D247" s="22">
        <v>717</v>
      </c>
      <c r="E247" s="22">
        <v>29</v>
      </c>
      <c r="F247" s="145">
        <v>0.91</v>
      </c>
      <c r="G247" s="22">
        <v>760</v>
      </c>
      <c r="H247" s="22">
        <v>21</v>
      </c>
      <c r="I247" s="145">
        <v>0.97</v>
      </c>
      <c r="J247" s="22">
        <v>1739</v>
      </c>
      <c r="K247" s="22">
        <v>94</v>
      </c>
      <c r="L247" s="145">
        <v>0.94</v>
      </c>
      <c r="M247" s="18">
        <v>6.7720000000000002</v>
      </c>
      <c r="N247" s="18">
        <v>7.444</v>
      </c>
      <c r="O247" s="70">
        <v>2035</v>
      </c>
      <c r="P247" s="70">
        <v>1972.2</v>
      </c>
      <c r="Q247" s="75">
        <v>81.5</v>
      </c>
      <c r="R247" s="75">
        <v>61.9</v>
      </c>
      <c r="S247" s="75"/>
      <c r="T247" s="75">
        <v>14.9</v>
      </c>
      <c r="U247" s="75">
        <v>6.01</v>
      </c>
      <c r="V247" s="75"/>
      <c r="W247" s="5">
        <v>32</v>
      </c>
      <c r="X247" s="58">
        <v>1.5</v>
      </c>
      <c r="Y247" s="51">
        <v>0</v>
      </c>
      <c r="Z247" s="52">
        <v>0</v>
      </c>
      <c r="AA247" s="25">
        <v>4009</v>
      </c>
      <c r="AB247" s="5">
        <f t="shared" si="101"/>
        <v>0.96672293224017358</v>
      </c>
      <c r="AC247" s="25">
        <v>1100</v>
      </c>
      <c r="AD247" s="25">
        <v>298</v>
      </c>
      <c r="AE247" s="25">
        <v>368.24099999999999</v>
      </c>
      <c r="AH247" s="121">
        <f t="shared" si="102"/>
        <v>0.55833333333333335</v>
      </c>
      <c r="AI247" s="122">
        <f t="shared" si="103"/>
        <v>96.078000000000003</v>
      </c>
      <c r="AJ247" s="123">
        <f t="shared" si="104"/>
        <v>1.3388795986622073</v>
      </c>
      <c r="AK247" s="124">
        <f t="shared" si="105"/>
        <v>101.84</v>
      </c>
      <c r="AL247" s="123">
        <f t="shared" si="106"/>
        <v>1.0608333333333333</v>
      </c>
    </row>
    <row r="248" spans="1:38">
      <c r="A248" s="41" t="s">
        <v>45</v>
      </c>
      <c r="B248" s="36">
        <v>1456</v>
      </c>
      <c r="C248" s="38">
        <v>49</v>
      </c>
      <c r="D248" s="22">
        <v>197</v>
      </c>
      <c r="E248" s="22">
        <v>8</v>
      </c>
      <c r="F248" s="145">
        <v>0.95</v>
      </c>
      <c r="G248" s="22">
        <v>470</v>
      </c>
      <c r="H248" s="22">
        <v>6</v>
      </c>
      <c r="I248" s="145">
        <v>0.99</v>
      </c>
      <c r="J248" s="22">
        <v>793</v>
      </c>
      <c r="K248" s="22">
        <v>27</v>
      </c>
      <c r="L248" s="145">
        <v>0.97</v>
      </c>
      <c r="M248" s="18">
        <v>7.08</v>
      </c>
      <c r="N248" s="18">
        <v>7.24</v>
      </c>
      <c r="O248" s="70">
        <v>2150</v>
      </c>
      <c r="P248" s="70">
        <v>1764</v>
      </c>
      <c r="Q248" s="75">
        <v>89.6</v>
      </c>
      <c r="R248" s="75">
        <v>52.7</v>
      </c>
      <c r="S248" s="75"/>
      <c r="T248" s="75">
        <v>11.8</v>
      </c>
      <c r="U248" s="75">
        <v>10.36</v>
      </c>
      <c r="V248" s="75"/>
      <c r="W248" s="5">
        <v>0</v>
      </c>
      <c r="X248" s="58" t="s">
        <v>125</v>
      </c>
      <c r="Y248" s="51">
        <v>0</v>
      </c>
      <c r="Z248" s="52">
        <v>0</v>
      </c>
      <c r="AA248" s="25">
        <v>2659</v>
      </c>
      <c r="AB248" s="5">
        <f t="shared" si="101"/>
        <v>1.8262362637362637</v>
      </c>
      <c r="AC248" s="25">
        <v>415</v>
      </c>
      <c r="AD248" s="25">
        <v>124</v>
      </c>
      <c r="AE248" s="25">
        <v>298</v>
      </c>
      <c r="AH248" s="121">
        <f t="shared" si="102"/>
        <v>0.20416666666666666</v>
      </c>
      <c r="AI248" s="122">
        <f t="shared" si="103"/>
        <v>9.6530000000000005</v>
      </c>
      <c r="AJ248" s="123">
        <f t="shared" si="104"/>
        <v>0.13451783723522853</v>
      </c>
      <c r="AK248" s="124">
        <f t="shared" si="105"/>
        <v>23.03</v>
      </c>
      <c r="AL248" s="123">
        <f t="shared" si="106"/>
        <v>0.23989583333333334</v>
      </c>
    </row>
    <row r="249" spans="1:38">
      <c r="A249" s="41" t="s">
        <v>47</v>
      </c>
      <c r="B249" s="36">
        <v>807</v>
      </c>
      <c r="C249" s="38">
        <v>26</v>
      </c>
      <c r="D249" s="22">
        <v>166</v>
      </c>
      <c r="E249" s="22">
        <v>15</v>
      </c>
      <c r="F249" s="145">
        <v>0.89</v>
      </c>
      <c r="G249" s="22">
        <v>288</v>
      </c>
      <c r="H249" s="22">
        <v>9</v>
      </c>
      <c r="I249" s="145">
        <v>0.97</v>
      </c>
      <c r="J249" s="22">
        <v>627</v>
      </c>
      <c r="K249" s="22">
        <v>39</v>
      </c>
      <c r="L249" s="145">
        <v>0.93</v>
      </c>
      <c r="M249" s="18">
        <v>7.24</v>
      </c>
      <c r="N249" s="18">
        <v>7.07</v>
      </c>
      <c r="O249" s="70">
        <v>2337</v>
      </c>
      <c r="P249" s="70">
        <v>1919</v>
      </c>
      <c r="Q249" s="75">
        <v>83.4</v>
      </c>
      <c r="R249" s="75">
        <v>49.2</v>
      </c>
      <c r="S249" s="75"/>
      <c r="T249" s="75">
        <v>12.4</v>
      </c>
      <c r="U249" s="75">
        <v>7.62</v>
      </c>
      <c r="V249" s="75"/>
      <c r="W249" s="5">
        <v>30</v>
      </c>
      <c r="X249" s="58">
        <v>1.5</v>
      </c>
      <c r="Y249" s="51">
        <v>0</v>
      </c>
      <c r="Z249" s="52">
        <v>0</v>
      </c>
      <c r="AA249" s="25">
        <v>1020</v>
      </c>
      <c r="AB249" s="5">
        <f t="shared" si="101"/>
        <v>1.2639405204460967</v>
      </c>
      <c r="AC249" s="25">
        <v>223</v>
      </c>
      <c r="AD249" s="25">
        <v>72</v>
      </c>
      <c r="AE249" s="25">
        <v>130</v>
      </c>
      <c r="AH249" s="121">
        <f t="shared" si="102"/>
        <v>0.10833333333333334</v>
      </c>
      <c r="AI249" s="122">
        <f t="shared" si="103"/>
        <v>4.3159999999999998</v>
      </c>
      <c r="AJ249" s="123">
        <f t="shared" si="104"/>
        <v>6.0144927536231879E-2</v>
      </c>
      <c r="AK249" s="124">
        <f t="shared" si="105"/>
        <v>7.4880000000000004</v>
      </c>
      <c r="AL249" s="123">
        <f t="shared" si="106"/>
        <v>7.8E-2</v>
      </c>
    </row>
    <row r="250" spans="1:38">
      <c r="A250" s="41" t="s">
        <v>49</v>
      </c>
      <c r="B250" s="36">
        <v>778</v>
      </c>
      <c r="C250" s="38">
        <v>25.933333333333334</v>
      </c>
      <c r="D250" s="22">
        <v>361</v>
      </c>
      <c r="E250" s="22">
        <v>10.4</v>
      </c>
      <c r="F250" s="145">
        <v>0.9</v>
      </c>
      <c r="G250" s="22">
        <v>250</v>
      </c>
      <c r="H250" s="22">
        <v>5.4</v>
      </c>
      <c r="I250" s="145">
        <v>0.98</v>
      </c>
      <c r="J250" s="22">
        <v>686</v>
      </c>
      <c r="K250" s="22">
        <v>26.96</v>
      </c>
      <c r="L250" s="145">
        <v>0.95</v>
      </c>
      <c r="M250" s="18">
        <v>7.5149999999999997</v>
      </c>
      <c r="N250" s="18">
        <v>7.2259999999999991</v>
      </c>
      <c r="O250" s="70">
        <v>2262.5</v>
      </c>
      <c r="P250" s="70">
        <v>1771.6</v>
      </c>
      <c r="Q250" s="75">
        <v>75.900000000000006</v>
      </c>
      <c r="R250" s="75">
        <v>29.46</v>
      </c>
      <c r="S250" s="75"/>
      <c r="T250" s="75">
        <v>11.425000000000001</v>
      </c>
      <c r="U250" s="75">
        <v>7.0280000000000005</v>
      </c>
      <c r="V250" s="75"/>
      <c r="W250" s="5">
        <v>15</v>
      </c>
      <c r="X250" s="58">
        <v>1.5</v>
      </c>
      <c r="Y250" s="51">
        <v>0</v>
      </c>
      <c r="Z250" s="52">
        <v>0</v>
      </c>
      <c r="AA250" s="25">
        <v>878</v>
      </c>
      <c r="AB250" s="5">
        <f t="shared" si="101"/>
        <v>1.1285347043701799</v>
      </c>
      <c r="AC250" s="25">
        <v>197</v>
      </c>
      <c r="AD250" s="25">
        <v>69</v>
      </c>
      <c r="AE250" s="25">
        <v>72</v>
      </c>
      <c r="AH250" s="121">
        <f t="shared" si="102"/>
        <v>0.10805555555555556</v>
      </c>
      <c r="AI250" s="122">
        <f t="shared" si="103"/>
        <v>9.3619333333333348</v>
      </c>
      <c r="AJ250" s="123">
        <f t="shared" si="104"/>
        <v>0.13046172426607211</v>
      </c>
      <c r="AK250" s="124">
        <f t="shared" si="105"/>
        <v>6.4833333333333334</v>
      </c>
      <c r="AL250" s="123">
        <f t="shared" si="106"/>
        <v>6.7534722222222218E-2</v>
      </c>
    </row>
    <row r="251" spans="1:38" ht="13.5" thickBot="1">
      <c r="A251" s="41" t="s">
        <v>50</v>
      </c>
      <c r="B251" s="37">
        <v>401</v>
      </c>
      <c r="C251" s="39">
        <v>12.935483870967742</v>
      </c>
      <c r="D251" s="30">
        <v>253</v>
      </c>
      <c r="E251" s="30">
        <v>10.8</v>
      </c>
      <c r="F251" s="146">
        <v>0.94</v>
      </c>
      <c r="G251" s="30">
        <v>172</v>
      </c>
      <c r="H251" s="30">
        <v>3.4</v>
      </c>
      <c r="I251" s="146">
        <v>0.98</v>
      </c>
      <c r="J251" s="30">
        <v>475.4</v>
      </c>
      <c r="K251" s="30">
        <v>16.633333333333336</v>
      </c>
      <c r="L251" s="146">
        <v>0.96</v>
      </c>
      <c r="M251" s="18">
        <v>7.5</v>
      </c>
      <c r="N251" s="18">
        <v>7.13</v>
      </c>
      <c r="O251" s="70">
        <v>2165.4</v>
      </c>
      <c r="P251" s="70">
        <v>1504.2</v>
      </c>
      <c r="Q251" s="74">
        <v>38.93333333333333</v>
      </c>
      <c r="R251" s="74">
        <v>30.100000000000005</v>
      </c>
      <c r="S251" s="74"/>
      <c r="T251" s="74">
        <v>9.9366666666666656</v>
      </c>
      <c r="U251" s="74">
        <v>6.0033333333333339</v>
      </c>
      <c r="V251" s="74"/>
      <c r="W251" s="48">
        <v>0</v>
      </c>
      <c r="X251" s="59" t="s">
        <v>125</v>
      </c>
      <c r="Y251" s="51">
        <v>0</v>
      </c>
      <c r="Z251" s="53">
        <v>0</v>
      </c>
      <c r="AA251" s="26">
        <v>792</v>
      </c>
      <c r="AB251" s="5">
        <f t="shared" si="101"/>
        <v>1.9750623441396509</v>
      </c>
      <c r="AC251" s="26">
        <v>108</v>
      </c>
      <c r="AD251" s="26">
        <v>47</v>
      </c>
      <c r="AE251" s="26">
        <v>62</v>
      </c>
      <c r="AH251" s="121">
        <f t="shared" si="102"/>
        <v>5.3897849462365595E-2</v>
      </c>
      <c r="AI251" s="122">
        <f t="shared" si="103"/>
        <v>3.2726774193548387</v>
      </c>
      <c r="AJ251" s="123">
        <f t="shared" si="104"/>
        <v>4.560587262200165E-2</v>
      </c>
      <c r="AK251" s="124">
        <f t="shared" si="105"/>
        <v>2.2249032258064516</v>
      </c>
      <c r="AL251" s="123">
        <f t="shared" si="106"/>
        <v>2.3176075268817205E-2</v>
      </c>
    </row>
    <row r="252" spans="1:38" ht="13.5" thickTop="1">
      <c r="A252" s="43" t="s">
        <v>135</v>
      </c>
      <c r="B252" s="44">
        <f>SUM(B240:B251)</f>
        <v>15576</v>
      </c>
      <c r="C252" s="65"/>
      <c r="D252" s="65"/>
      <c r="E252" s="65"/>
      <c r="F252" s="142"/>
      <c r="G252" s="84"/>
      <c r="H252" s="84"/>
      <c r="I252" s="142"/>
      <c r="J252" s="84"/>
      <c r="K252" s="84"/>
      <c r="L252" s="142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44">
        <f>SUM(W240:W251)</f>
        <v>77</v>
      </c>
      <c r="X252" s="67"/>
      <c r="Y252" s="65">
        <f t="shared" ref="Y252:AE252" si="107">SUM(Y240:Y251)</f>
        <v>0</v>
      </c>
      <c r="Z252" s="65">
        <f t="shared" si="107"/>
        <v>0</v>
      </c>
      <c r="AA252" s="65">
        <f t="shared" si="107"/>
        <v>19775</v>
      </c>
      <c r="AB252" s="68">
        <f t="shared" si="107"/>
        <v>19.418469113172012</v>
      </c>
      <c r="AC252" s="44">
        <f t="shared" si="107"/>
        <v>4255</v>
      </c>
      <c r="AD252" s="44">
        <f t="shared" si="107"/>
        <v>1718</v>
      </c>
      <c r="AE252" s="44">
        <f t="shared" si="107"/>
        <v>1776.56</v>
      </c>
      <c r="AH252" s="125"/>
      <c r="AI252" s="126"/>
      <c r="AJ252" s="127"/>
      <c r="AK252" s="128"/>
      <c r="AL252" s="127"/>
    </row>
    <row r="253" spans="1:38" ht="13.5" thickBot="1">
      <c r="A253" s="42" t="s">
        <v>136</v>
      </c>
      <c r="B253" s="6">
        <f t="shared" ref="B253:R253" si="108">SUM(AVERAGE(B240:B251))</f>
        <v>1298</v>
      </c>
      <c r="C253" s="6">
        <f t="shared" si="108"/>
        <v>42.655734767025088</v>
      </c>
      <c r="D253" s="6">
        <f t="shared" si="108"/>
        <v>211.75</v>
      </c>
      <c r="E253" s="6">
        <f t="shared" si="108"/>
        <v>10.933333333333335</v>
      </c>
      <c r="F253" s="147">
        <f>SUM(AVERAGE(F240:F251))</f>
        <v>0.90500000000000014</v>
      </c>
      <c r="G253" s="6">
        <f>SUM(AVERAGE(G240:G251))</f>
        <v>283.08333333333331</v>
      </c>
      <c r="H253" s="6">
        <f>SUM(AVERAGE(H240:H251))</f>
        <v>8.5666666666666682</v>
      </c>
      <c r="I253" s="147">
        <f>SUM(AVERAGE(I240:I251))</f>
        <v>0.94833333333333336</v>
      </c>
      <c r="J253" s="6">
        <f t="shared" si="108"/>
        <v>601.94999999999993</v>
      </c>
      <c r="K253" s="6">
        <f t="shared" si="108"/>
        <v>35.132777777777775</v>
      </c>
      <c r="L253" s="147">
        <f>SUM(AVERAGE(L240:L251))</f>
        <v>0.90999999999999981</v>
      </c>
      <c r="M253" s="19">
        <f t="shared" si="108"/>
        <v>7.3770694444444436</v>
      </c>
      <c r="N253" s="19">
        <f t="shared" si="108"/>
        <v>7.431388888888887</v>
      </c>
      <c r="O253" s="19">
        <f t="shared" si="108"/>
        <v>1837.3694444444445</v>
      </c>
      <c r="P253" s="19">
        <f t="shared" si="108"/>
        <v>1549.2027777777778</v>
      </c>
      <c r="Q253" s="19">
        <f t="shared" si="108"/>
        <v>67.019444444444446</v>
      </c>
      <c r="R253" s="19">
        <f t="shared" si="108"/>
        <v>30.846666666666668</v>
      </c>
      <c r="S253" s="19"/>
      <c r="T253" s="19">
        <f t="shared" ref="T253:U253" si="109">SUM(AVERAGE(T240:T251))</f>
        <v>9.8051388888888891</v>
      </c>
      <c r="U253" s="19">
        <f t="shared" si="109"/>
        <v>5.8117777777777775</v>
      </c>
      <c r="V253" s="19"/>
      <c r="W253" s="6">
        <f>SUM(AVERAGE(W240:W251))</f>
        <v>6.416666666666667</v>
      </c>
      <c r="X253" s="61">
        <f>SUM(AVERAGE(X240:X251))</f>
        <v>1.5</v>
      </c>
      <c r="Y253" s="6"/>
      <c r="Z253" s="56"/>
      <c r="AA253" s="6">
        <f>SUM(AVERAGE(AA240:AA251))</f>
        <v>1647.9166666666667</v>
      </c>
      <c r="AB253" s="40">
        <f>SUM(AVERAGE(AB240:AB251))</f>
        <v>1.6182057594310011</v>
      </c>
      <c r="AC253" s="6">
        <f>SUM(AVERAGE(AC240:AC251))</f>
        <v>354.58333333333331</v>
      </c>
      <c r="AD253" s="6">
        <f>SUM(AVERAGE(AD240:AD251))</f>
        <v>143.16666666666666</v>
      </c>
      <c r="AE253" s="6">
        <f>SUM(AVERAGE(AE240:AE251))</f>
        <v>161.50545454545454</v>
      </c>
      <c r="AH253" s="121">
        <f t="shared" ref="AH253" si="110">C253/$C$2</f>
        <v>0.17773222819593787</v>
      </c>
      <c r="AI253" s="122">
        <f t="shared" ref="AI253" si="111">(C253*D253)/1000</f>
        <v>9.0323518369175613</v>
      </c>
      <c r="AJ253" s="123">
        <f t="shared" si="104"/>
        <v>0.12586889404846099</v>
      </c>
      <c r="AK253" s="124">
        <f t="shared" ref="AK253" si="112">(C253*G253)/1000</f>
        <v>12.075127583632018</v>
      </c>
      <c r="AL253" s="123">
        <f t="shared" si="106"/>
        <v>0.12578257899616685</v>
      </c>
    </row>
    <row r="254" spans="1:38" ht="13.5" thickTop="1"/>
    <row r="255" spans="1:38" ht="13.5" thickBot="1"/>
    <row r="256" spans="1:38" ht="13.5" thickTop="1">
      <c r="A256" s="11" t="s">
        <v>5</v>
      </c>
      <c r="B256" s="12" t="s">
        <v>6</v>
      </c>
      <c r="C256" s="82" t="s">
        <v>6</v>
      </c>
      <c r="D256" s="92" t="s">
        <v>7</v>
      </c>
      <c r="E256" s="93" t="s">
        <v>8</v>
      </c>
      <c r="F256" s="137" t="s">
        <v>2</v>
      </c>
      <c r="G256" s="129" t="s">
        <v>9</v>
      </c>
      <c r="H256" s="93" t="s">
        <v>10</v>
      </c>
      <c r="I256" s="137" t="s">
        <v>3</v>
      </c>
      <c r="J256" s="93" t="s">
        <v>11</v>
      </c>
      <c r="K256" s="93" t="s">
        <v>12</v>
      </c>
      <c r="L256" s="137" t="s">
        <v>13</v>
      </c>
      <c r="M256" s="93" t="s">
        <v>14</v>
      </c>
      <c r="N256" s="93" t="s">
        <v>15</v>
      </c>
      <c r="O256" s="93" t="s">
        <v>16</v>
      </c>
      <c r="P256" s="93" t="s">
        <v>17</v>
      </c>
      <c r="Q256" s="93" t="s">
        <v>118</v>
      </c>
      <c r="R256" s="93" t="s">
        <v>119</v>
      </c>
      <c r="S256" s="93" t="s">
        <v>120</v>
      </c>
      <c r="T256" s="93" t="s">
        <v>121</v>
      </c>
      <c r="U256" s="93" t="s">
        <v>122</v>
      </c>
      <c r="V256" s="93" t="s">
        <v>123</v>
      </c>
      <c r="W256" s="93" t="s">
        <v>18</v>
      </c>
      <c r="X256" s="94" t="s">
        <v>19</v>
      </c>
      <c r="Y256" s="157" t="s">
        <v>61</v>
      </c>
      <c r="Z256" s="158"/>
      <c r="AA256" s="94" t="s">
        <v>20</v>
      </c>
      <c r="AB256" s="94" t="s">
        <v>21</v>
      </c>
      <c r="AC256" s="94" t="s">
        <v>62</v>
      </c>
      <c r="AD256" s="94" t="s">
        <v>63</v>
      </c>
      <c r="AE256" s="94" t="s">
        <v>137</v>
      </c>
      <c r="AF256" s="94" t="s">
        <v>138</v>
      </c>
      <c r="AG256" s="95" t="s">
        <v>139</v>
      </c>
      <c r="AH256" s="114" t="s">
        <v>98</v>
      </c>
      <c r="AI256" s="115" t="s">
        <v>99</v>
      </c>
      <c r="AJ256" s="116" t="s">
        <v>100</v>
      </c>
      <c r="AK256" s="117" t="s">
        <v>98</v>
      </c>
      <c r="AL256" s="116" t="s">
        <v>98</v>
      </c>
    </row>
    <row r="257" spans="1:39" ht="14.25" thickBot="1">
      <c r="A257" s="14" t="s">
        <v>140</v>
      </c>
      <c r="B257" s="15" t="s">
        <v>23</v>
      </c>
      <c r="C257" s="85" t="s">
        <v>24</v>
      </c>
      <c r="D257" s="96" t="s">
        <v>25</v>
      </c>
      <c r="E257" s="97" t="s">
        <v>25</v>
      </c>
      <c r="F257" s="138" t="s">
        <v>26</v>
      </c>
      <c r="G257" s="131" t="s">
        <v>25</v>
      </c>
      <c r="H257" s="97" t="s">
        <v>25</v>
      </c>
      <c r="I257" s="138" t="s">
        <v>26</v>
      </c>
      <c r="J257" s="97" t="s">
        <v>25</v>
      </c>
      <c r="K257" s="97" t="s">
        <v>25</v>
      </c>
      <c r="L257" s="138" t="s">
        <v>26</v>
      </c>
      <c r="M257" s="97"/>
      <c r="N257" s="97"/>
      <c r="O257" s="97"/>
      <c r="P257" s="97"/>
      <c r="Q257" s="97" t="s">
        <v>25</v>
      </c>
      <c r="R257" s="97" t="s">
        <v>25</v>
      </c>
      <c r="S257" s="97" t="s">
        <v>26</v>
      </c>
      <c r="T257" s="97" t="s">
        <v>25</v>
      </c>
      <c r="U257" s="97" t="s">
        <v>25</v>
      </c>
      <c r="V257" s="97" t="s">
        <v>26</v>
      </c>
      <c r="W257" s="97" t="s">
        <v>102</v>
      </c>
      <c r="X257" s="98" t="s">
        <v>28</v>
      </c>
      <c r="Y257" s="97" t="s">
        <v>65</v>
      </c>
      <c r="Z257" s="97" t="s">
        <v>66</v>
      </c>
      <c r="AA257" s="98" t="s">
        <v>29</v>
      </c>
      <c r="AB257" s="99" t="s">
        <v>30</v>
      </c>
      <c r="AC257" s="98" t="s">
        <v>29</v>
      </c>
      <c r="AD257" s="98" t="s">
        <v>29</v>
      </c>
      <c r="AE257" s="98" t="s">
        <v>130</v>
      </c>
      <c r="AF257" s="98" t="s">
        <v>130</v>
      </c>
      <c r="AG257" s="100" t="s">
        <v>130</v>
      </c>
      <c r="AH257" s="118" t="s">
        <v>6</v>
      </c>
      <c r="AI257" s="119" t="s">
        <v>103</v>
      </c>
      <c r="AJ257" s="100" t="s">
        <v>104</v>
      </c>
      <c r="AK257" s="120" t="s">
        <v>105</v>
      </c>
      <c r="AL257" s="100" t="s">
        <v>106</v>
      </c>
    </row>
    <row r="258" spans="1:39" ht="13.5" thickTop="1">
      <c r="A258" s="41" t="s">
        <v>31</v>
      </c>
      <c r="B258" s="35">
        <v>470</v>
      </c>
      <c r="C258" s="35">
        <v>15</v>
      </c>
      <c r="D258" s="86">
        <v>100</v>
      </c>
      <c r="E258" s="86">
        <v>11</v>
      </c>
      <c r="F258" s="144">
        <v>0.83</v>
      </c>
      <c r="G258" s="132">
        <v>94</v>
      </c>
      <c r="H258" s="86">
        <v>9</v>
      </c>
      <c r="I258" s="144">
        <v>0.78</v>
      </c>
      <c r="J258" s="86">
        <v>235</v>
      </c>
      <c r="K258" s="86">
        <v>39</v>
      </c>
      <c r="L258" s="144">
        <v>0.7</v>
      </c>
      <c r="M258" s="87">
        <v>7.47</v>
      </c>
      <c r="N258" s="87">
        <v>7.33</v>
      </c>
      <c r="O258" s="23">
        <v>1348</v>
      </c>
      <c r="P258" s="23">
        <v>1307</v>
      </c>
      <c r="Q258" s="21">
        <v>40.200000000000003</v>
      </c>
      <c r="R258" s="21">
        <v>28.4</v>
      </c>
      <c r="S258" s="21"/>
      <c r="T258" s="21">
        <v>5.3</v>
      </c>
      <c r="U258" s="21">
        <v>3.71</v>
      </c>
      <c r="V258" s="21"/>
      <c r="W258" s="58">
        <v>0</v>
      </c>
      <c r="X258" s="58" t="s">
        <v>125</v>
      </c>
      <c r="Y258" s="88"/>
      <c r="Z258" s="57"/>
      <c r="AA258" s="89">
        <v>798</v>
      </c>
      <c r="AB258" s="90">
        <f t="shared" ref="AB258:AB269" si="113">AA258/B258</f>
        <v>1.6978723404255318</v>
      </c>
      <c r="AC258" s="89">
        <v>136</v>
      </c>
      <c r="AD258" s="89">
        <v>58</v>
      </c>
      <c r="AE258" s="91">
        <v>64.5</v>
      </c>
      <c r="AF258" s="89">
        <v>64.38</v>
      </c>
      <c r="AG258" s="89" t="s">
        <v>125</v>
      </c>
      <c r="AH258" s="121">
        <f>C258/$C$2</f>
        <v>6.25E-2</v>
      </c>
      <c r="AI258" s="122">
        <f>(C258*D258)/1000</f>
        <v>1.5</v>
      </c>
      <c r="AJ258" s="123">
        <f>(AI258)/$E$3</f>
        <v>2.0903010033444816E-2</v>
      </c>
      <c r="AK258" s="124">
        <f>(C258*G258)/1000</f>
        <v>1.41</v>
      </c>
      <c r="AL258" s="123">
        <f>(AK258)/$G$3</f>
        <v>1.4687499999999999E-2</v>
      </c>
      <c r="AM258" s="81" t="s">
        <v>141</v>
      </c>
    </row>
    <row r="259" spans="1:39">
      <c r="A259" s="41" t="s">
        <v>32</v>
      </c>
      <c r="B259" s="36">
        <v>236</v>
      </c>
      <c r="C259" s="38">
        <v>8</v>
      </c>
      <c r="D259" s="79">
        <v>128</v>
      </c>
      <c r="E259" s="79">
        <v>6</v>
      </c>
      <c r="F259" s="145">
        <v>0.93</v>
      </c>
      <c r="G259" s="133">
        <v>220</v>
      </c>
      <c r="H259" s="79">
        <v>6</v>
      </c>
      <c r="I259" s="145">
        <v>0.97</v>
      </c>
      <c r="J259" s="79">
        <v>466</v>
      </c>
      <c r="K259" s="79">
        <v>43</v>
      </c>
      <c r="L259" s="145">
        <v>0.89</v>
      </c>
      <c r="M259" s="18" t="s">
        <v>142</v>
      </c>
      <c r="N259" s="18" t="s">
        <v>143</v>
      </c>
      <c r="O259" s="70">
        <v>1950</v>
      </c>
      <c r="P259" s="70">
        <v>1626</v>
      </c>
      <c r="Q259" s="75" t="s">
        <v>144</v>
      </c>
      <c r="R259" s="75" t="s">
        <v>145</v>
      </c>
      <c r="S259" s="75"/>
      <c r="T259" s="75" t="s">
        <v>146</v>
      </c>
      <c r="U259" s="75" t="s">
        <v>147</v>
      </c>
      <c r="V259" s="75"/>
      <c r="W259" s="5">
        <v>0</v>
      </c>
      <c r="X259" s="58" t="s">
        <v>125</v>
      </c>
      <c r="Y259" s="51"/>
      <c r="Z259" s="57"/>
      <c r="AA259" s="25">
        <v>703</v>
      </c>
      <c r="AB259" s="5">
        <f t="shared" si="113"/>
        <v>2.9788135593220337</v>
      </c>
      <c r="AC259" s="25">
        <v>74</v>
      </c>
      <c r="AD259" s="25">
        <v>39</v>
      </c>
      <c r="AE259" s="25">
        <v>55</v>
      </c>
      <c r="AF259" s="25">
        <v>54.48</v>
      </c>
      <c r="AG259" s="25" t="s">
        <v>125</v>
      </c>
      <c r="AH259" s="121">
        <f t="shared" ref="AH259:AH269" si="114">C259/$C$2</f>
        <v>3.3333333333333333E-2</v>
      </c>
      <c r="AI259" s="122">
        <f t="shared" ref="AI259:AI269" si="115">(C259*D259)/1000</f>
        <v>1.024</v>
      </c>
      <c r="AJ259" s="123">
        <f t="shared" ref="AJ259:AJ271" si="116">(AI259)/$E$3</f>
        <v>1.426978818283166E-2</v>
      </c>
      <c r="AK259" s="124">
        <f t="shared" ref="AK259:AK269" si="117">(C259*G259)/1000</f>
        <v>1.76</v>
      </c>
      <c r="AL259" s="123">
        <f t="shared" ref="AL259:AL271" si="118">(AK259)/$G$3</f>
        <v>1.8333333333333333E-2</v>
      </c>
    </row>
    <row r="260" spans="1:39">
      <c r="A260" s="41" t="s">
        <v>33</v>
      </c>
      <c r="B260" s="36">
        <v>622</v>
      </c>
      <c r="C260" s="38">
        <v>20</v>
      </c>
      <c r="D260" s="79">
        <v>112</v>
      </c>
      <c r="E260" s="79">
        <v>10</v>
      </c>
      <c r="F260" s="145">
        <v>0.84</v>
      </c>
      <c r="G260" s="133">
        <v>232</v>
      </c>
      <c r="H260" s="79">
        <v>8</v>
      </c>
      <c r="I260" s="145">
        <v>0.96</v>
      </c>
      <c r="J260" s="79">
        <v>501</v>
      </c>
      <c r="K260" s="79">
        <v>41</v>
      </c>
      <c r="L260" s="145">
        <v>0.91</v>
      </c>
      <c r="M260" s="18">
        <v>7.49</v>
      </c>
      <c r="N260" s="18">
        <v>7.3</v>
      </c>
      <c r="O260" s="70">
        <v>1960</v>
      </c>
      <c r="P260" s="70">
        <v>1715</v>
      </c>
      <c r="Q260" s="75">
        <v>72.3</v>
      </c>
      <c r="R260" s="75">
        <v>15.5</v>
      </c>
      <c r="S260" s="75"/>
      <c r="T260" s="75">
        <v>9.4</v>
      </c>
      <c r="U260" s="75">
        <v>4.99</v>
      </c>
      <c r="V260" s="75"/>
      <c r="W260" s="5">
        <v>0</v>
      </c>
      <c r="X260" s="58" t="s">
        <v>125</v>
      </c>
      <c r="Y260" s="51"/>
      <c r="Z260" s="57"/>
      <c r="AA260" s="25">
        <v>1097</v>
      </c>
      <c r="AB260" s="5">
        <f t="shared" si="113"/>
        <v>1.7636655948553055</v>
      </c>
      <c r="AC260" s="25">
        <v>178</v>
      </c>
      <c r="AD260" s="25">
        <v>60</v>
      </c>
      <c r="AE260" s="25">
        <v>141</v>
      </c>
      <c r="AF260" s="25">
        <v>140.47</v>
      </c>
      <c r="AG260" s="25" t="s">
        <v>125</v>
      </c>
      <c r="AH260" s="121">
        <f t="shared" si="114"/>
        <v>8.3333333333333329E-2</v>
      </c>
      <c r="AI260" s="122">
        <f t="shared" si="115"/>
        <v>2.2400000000000002</v>
      </c>
      <c r="AJ260" s="123">
        <f t="shared" si="116"/>
        <v>3.121516164994426E-2</v>
      </c>
      <c r="AK260" s="124">
        <f t="shared" si="117"/>
        <v>4.6399999999999997</v>
      </c>
      <c r="AL260" s="123">
        <f t="shared" si="118"/>
        <v>4.8333333333333332E-2</v>
      </c>
    </row>
    <row r="261" spans="1:39">
      <c r="A261" s="41" t="s">
        <v>34</v>
      </c>
      <c r="B261" s="36">
        <v>866</v>
      </c>
      <c r="C261" s="38">
        <v>29</v>
      </c>
      <c r="D261" s="79">
        <v>202</v>
      </c>
      <c r="E261" s="79">
        <v>12</v>
      </c>
      <c r="F261" s="145">
        <v>0.88</v>
      </c>
      <c r="G261" s="133">
        <v>410</v>
      </c>
      <c r="H261" s="79">
        <v>9</v>
      </c>
      <c r="I261" s="145">
        <v>0.97</v>
      </c>
      <c r="J261" s="79">
        <v>714</v>
      </c>
      <c r="K261" s="79">
        <v>54</v>
      </c>
      <c r="L261" s="145">
        <v>0.92</v>
      </c>
      <c r="M261" s="18">
        <v>7.15</v>
      </c>
      <c r="N261" s="18">
        <v>7.16</v>
      </c>
      <c r="O261" s="70">
        <v>1718</v>
      </c>
      <c r="P261" s="70">
        <v>1544</v>
      </c>
      <c r="Q261" s="75" t="s">
        <v>148</v>
      </c>
      <c r="R261" s="75" t="s">
        <v>149</v>
      </c>
      <c r="S261" s="75"/>
      <c r="T261" s="75" t="s">
        <v>150</v>
      </c>
      <c r="U261" s="75" t="s">
        <v>151</v>
      </c>
      <c r="V261" s="75"/>
      <c r="W261" s="5">
        <v>0</v>
      </c>
      <c r="X261" s="58" t="s">
        <v>125</v>
      </c>
      <c r="Y261" s="51"/>
      <c r="Z261" s="57"/>
      <c r="AA261" s="25">
        <v>2018</v>
      </c>
      <c r="AB261" s="5">
        <f t="shared" si="113"/>
        <v>2.3302540415704387</v>
      </c>
      <c r="AC261" s="25">
        <v>220</v>
      </c>
      <c r="AD261" s="25">
        <v>80</v>
      </c>
      <c r="AE261" s="25">
        <v>226</v>
      </c>
      <c r="AF261" s="25">
        <v>226.36</v>
      </c>
      <c r="AG261" s="25" t="s">
        <v>125</v>
      </c>
      <c r="AH261" s="121">
        <f t="shared" si="114"/>
        <v>0.12083333333333333</v>
      </c>
      <c r="AI261" s="122">
        <f t="shared" si="115"/>
        <v>5.8579999999999997</v>
      </c>
      <c r="AJ261" s="123">
        <f t="shared" si="116"/>
        <v>8.1633221850613141E-2</v>
      </c>
      <c r="AK261" s="124">
        <f t="shared" si="117"/>
        <v>11.89</v>
      </c>
      <c r="AL261" s="123">
        <f t="shared" si="118"/>
        <v>0.12385416666666667</v>
      </c>
    </row>
    <row r="262" spans="1:39">
      <c r="A262" s="41" t="s">
        <v>35</v>
      </c>
      <c r="B262" s="36">
        <v>955</v>
      </c>
      <c r="C262" s="38">
        <v>32</v>
      </c>
      <c r="D262" s="79">
        <v>160</v>
      </c>
      <c r="E262" s="79">
        <v>17</v>
      </c>
      <c r="F262" s="145">
        <v>0.87</v>
      </c>
      <c r="G262" s="133">
        <v>330</v>
      </c>
      <c r="H262" s="79">
        <v>13</v>
      </c>
      <c r="I262" s="145">
        <v>0.95</v>
      </c>
      <c r="J262" s="79">
        <v>530</v>
      </c>
      <c r="K262" s="79">
        <v>63</v>
      </c>
      <c r="L262" s="145">
        <v>0.86</v>
      </c>
      <c r="M262" s="18">
        <v>7.43</v>
      </c>
      <c r="N262" s="18">
        <v>7.24</v>
      </c>
      <c r="O262" s="70">
        <v>2066</v>
      </c>
      <c r="P262" s="70">
        <v>1594</v>
      </c>
      <c r="Q262" s="75">
        <v>76.599999999999994</v>
      </c>
      <c r="R262" s="75">
        <v>41.9</v>
      </c>
      <c r="S262" s="75"/>
      <c r="T262" s="75">
        <v>10</v>
      </c>
      <c r="U262" s="75">
        <v>7.67</v>
      </c>
      <c r="V262" s="75"/>
      <c r="W262" s="5">
        <v>0</v>
      </c>
      <c r="X262" s="58" t="s">
        <v>125</v>
      </c>
      <c r="Y262" s="51"/>
      <c r="Z262" s="52"/>
      <c r="AA262" s="25">
        <v>1839</v>
      </c>
      <c r="AB262" s="5">
        <f t="shared" si="113"/>
        <v>1.9256544502617801</v>
      </c>
      <c r="AC262" s="25">
        <v>277</v>
      </c>
      <c r="AD262" s="25">
        <v>70</v>
      </c>
      <c r="AE262" s="25">
        <v>275</v>
      </c>
      <c r="AF262" s="25">
        <v>274.39999999999998</v>
      </c>
      <c r="AG262" s="25" t="s">
        <v>125</v>
      </c>
      <c r="AH262" s="121">
        <f t="shared" si="114"/>
        <v>0.13333333333333333</v>
      </c>
      <c r="AI262" s="122">
        <f t="shared" si="115"/>
        <v>5.12</v>
      </c>
      <c r="AJ262" s="123">
        <f t="shared" si="116"/>
        <v>7.1348940914158304E-2</v>
      </c>
      <c r="AK262" s="124">
        <f t="shared" si="117"/>
        <v>10.56</v>
      </c>
      <c r="AL262" s="123">
        <f t="shared" si="118"/>
        <v>0.11</v>
      </c>
    </row>
    <row r="263" spans="1:39">
      <c r="A263" s="41" t="s">
        <v>36</v>
      </c>
      <c r="B263" s="36">
        <v>1567</v>
      </c>
      <c r="C263" s="38">
        <v>52</v>
      </c>
      <c r="D263" s="79">
        <v>317</v>
      </c>
      <c r="E263" s="79">
        <v>11</v>
      </c>
      <c r="F263" s="145">
        <v>0.96</v>
      </c>
      <c r="G263" s="133">
        <v>414</v>
      </c>
      <c r="H263" s="79">
        <v>7</v>
      </c>
      <c r="I263" s="145">
        <v>0.98</v>
      </c>
      <c r="J263" s="79">
        <v>874</v>
      </c>
      <c r="K263" s="79">
        <v>34</v>
      </c>
      <c r="L263" s="145">
        <v>0.96</v>
      </c>
      <c r="M263" s="18">
        <v>7.01</v>
      </c>
      <c r="N263" s="18">
        <v>7.07</v>
      </c>
      <c r="O263" s="70">
        <v>1793</v>
      </c>
      <c r="P263" s="70">
        <v>1547</v>
      </c>
      <c r="Q263" s="75">
        <v>83</v>
      </c>
      <c r="R263" s="75">
        <v>47</v>
      </c>
      <c r="S263" s="75"/>
      <c r="T263" s="75">
        <v>12.9</v>
      </c>
      <c r="U263" s="75">
        <v>8.19</v>
      </c>
      <c r="V263" s="75"/>
      <c r="W263" s="5">
        <v>10</v>
      </c>
      <c r="X263" s="58">
        <v>2</v>
      </c>
      <c r="Y263" s="51"/>
      <c r="Z263" s="52"/>
      <c r="AA263" s="25">
        <v>1873</v>
      </c>
      <c r="AB263" s="5">
        <f t="shared" si="113"/>
        <v>1.1952776005105297</v>
      </c>
      <c r="AC263" s="25">
        <v>406</v>
      </c>
      <c r="AD263" s="25">
        <v>95</v>
      </c>
      <c r="AE263" s="25">
        <v>257</v>
      </c>
      <c r="AF263" s="25">
        <v>257.19</v>
      </c>
      <c r="AG263" s="25" t="s">
        <v>125</v>
      </c>
      <c r="AH263" s="121">
        <f t="shared" si="114"/>
        <v>0.21666666666666667</v>
      </c>
      <c r="AI263" s="122">
        <f t="shared" si="115"/>
        <v>16.484000000000002</v>
      </c>
      <c r="AJ263" s="123">
        <f t="shared" si="116"/>
        <v>0.22971014492753625</v>
      </c>
      <c r="AK263" s="124">
        <f t="shared" si="117"/>
        <v>21.527999999999999</v>
      </c>
      <c r="AL263" s="123">
        <f t="shared" si="118"/>
        <v>0.22424999999999998</v>
      </c>
    </row>
    <row r="264" spans="1:39">
      <c r="A264" s="41" t="s">
        <v>39</v>
      </c>
      <c r="B264" s="36">
        <v>2528</v>
      </c>
      <c r="C264" s="38">
        <v>81.548387096774192</v>
      </c>
      <c r="D264" s="79">
        <v>308.5</v>
      </c>
      <c r="E264" s="79">
        <v>12</v>
      </c>
      <c r="F264" s="145">
        <v>0.96</v>
      </c>
      <c r="G264" s="133">
        <v>475</v>
      </c>
      <c r="H264" s="79">
        <v>11</v>
      </c>
      <c r="I264" s="145">
        <v>0.98</v>
      </c>
      <c r="J264" s="79">
        <v>1038</v>
      </c>
      <c r="K264" s="79">
        <v>41</v>
      </c>
      <c r="L264" s="145">
        <v>0.96</v>
      </c>
      <c r="M264" s="18">
        <v>7.07</v>
      </c>
      <c r="N264" s="18">
        <v>7.5740000000000007</v>
      </c>
      <c r="O264" s="70">
        <v>2193.25</v>
      </c>
      <c r="P264" s="70">
        <v>2012.2</v>
      </c>
      <c r="Q264" s="75">
        <v>86</v>
      </c>
      <c r="R264" s="75">
        <v>61</v>
      </c>
      <c r="S264" s="75"/>
      <c r="T264" s="75">
        <v>13.1</v>
      </c>
      <c r="U264" s="75">
        <v>5.68</v>
      </c>
      <c r="V264" s="75"/>
      <c r="W264" s="5">
        <v>10</v>
      </c>
      <c r="X264" s="58">
        <v>2</v>
      </c>
      <c r="Y264" s="51"/>
      <c r="Z264" s="52"/>
      <c r="AA264" s="25">
        <v>3777</v>
      </c>
      <c r="AB264" s="5">
        <f t="shared" si="113"/>
        <v>1.4940664556962024</v>
      </c>
      <c r="AC264" s="25">
        <v>575</v>
      </c>
      <c r="AD264" s="25">
        <v>161</v>
      </c>
      <c r="AE264" s="25">
        <v>360</v>
      </c>
      <c r="AF264" s="25">
        <v>360.83</v>
      </c>
      <c r="AG264" s="25" t="s">
        <v>125</v>
      </c>
      <c r="AH264" s="121">
        <f t="shared" si="114"/>
        <v>0.33978494623655914</v>
      </c>
      <c r="AI264" s="122">
        <f t="shared" si="115"/>
        <v>25.157677419354837</v>
      </c>
      <c r="AJ264" s="123">
        <f t="shared" si="116"/>
        <v>0.35058078900996148</v>
      </c>
      <c r="AK264" s="124">
        <f t="shared" si="117"/>
        <v>38.735483870967741</v>
      </c>
      <c r="AL264" s="123">
        <f t="shared" si="118"/>
        <v>0.40349462365591399</v>
      </c>
    </row>
    <row r="265" spans="1:39">
      <c r="A265" s="41" t="s">
        <v>42</v>
      </c>
      <c r="B265" s="36">
        <v>4211</v>
      </c>
      <c r="C265" s="38">
        <v>136</v>
      </c>
      <c r="D265" s="79">
        <v>308</v>
      </c>
      <c r="E265" s="79">
        <v>25</v>
      </c>
      <c r="F265" s="145">
        <v>0.86</v>
      </c>
      <c r="G265" s="133">
        <v>392</v>
      </c>
      <c r="H265" s="79">
        <v>14</v>
      </c>
      <c r="I265" s="145">
        <v>0.86</v>
      </c>
      <c r="J265" s="79">
        <v>895</v>
      </c>
      <c r="K265" s="79">
        <v>67</v>
      </c>
      <c r="L265" s="145">
        <v>0.77</v>
      </c>
      <c r="M265" s="18">
        <v>7.38</v>
      </c>
      <c r="N265" s="18">
        <v>7.62</v>
      </c>
      <c r="O265" s="70">
        <v>2024</v>
      </c>
      <c r="P265" s="70">
        <v>1922</v>
      </c>
      <c r="Q265" s="75">
        <v>78.7</v>
      </c>
      <c r="R265" s="75">
        <v>69.099999999999994</v>
      </c>
      <c r="S265" s="75"/>
      <c r="T265" s="75">
        <v>12.1</v>
      </c>
      <c r="U265" s="75">
        <v>8.41</v>
      </c>
      <c r="V265" s="75"/>
      <c r="W265" s="5">
        <v>48</v>
      </c>
      <c r="X265" s="58">
        <v>1.5</v>
      </c>
      <c r="Y265" s="51"/>
      <c r="Z265" s="52"/>
      <c r="AA265" s="25">
        <v>3890</v>
      </c>
      <c r="AB265" s="5">
        <f t="shared" si="113"/>
        <v>0.92377107575397766</v>
      </c>
      <c r="AC265" s="25">
        <v>1112</v>
      </c>
      <c r="AD265" s="25">
        <v>331</v>
      </c>
      <c r="AE265" s="25">
        <v>362</v>
      </c>
      <c r="AF265" s="25">
        <v>362.15</v>
      </c>
      <c r="AG265" s="25" t="s">
        <v>125</v>
      </c>
      <c r="AH265" s="121">
        <f t="shared" si="114"/>
        <v>0.56666666666666665</v>
      </c>
      <c r="AI265" s="122">
        <f t="shared" si="115"/>
        <v>41.887999999999998</v>
      </c>
      <c r="AJ265" s="123">
        <f t="shared" si="116"/>
        <v>0.58372352285395757</v>
      </c>
      <c r="AK265" s="124">
        <f t="shared" si="117"/>
        <v>53.311999999999998</v>
      </c>
      <c r="AL265" s="123">
        <f t="shared" si="118"/>
        <v>0.55533333333333335</v>
      </c>
    </row>
    <row r="266" spans="1:39">
      <c r="A266" s="41" t="s">
        <v>45</v>
      </c>
      <c r="B266" s="36">
        <v>1624</v>
      </c>
      <c r="C266" s="38">
        <v>54</v>
      </c>
      <c r="D266" s="79">
        <v>576</v>
      </c>
      <c r="E266" s="79">
        <v>18</v>
      </c>
      <c r="F266" s="145">
        <v>0.91</v>
      </c>
      <c r="G266" s="133">
        <v>415</v>
      </c>
      <c r="H266" s="79">
        <v>11</v>
      </c>
      <c r="I266" s="145">
        <v>0.96</v>
      </c>
      <c r="J266" s="79">
        <v>1025</v>
      </c>
      <c r="K266" s="79">
        <v>48</v>
      </c>
      <c r="L266" s="145">
        <v>0.93</v>
      </c>
      <c r="M266" s="18">
        <v>7.5</v>
      </c>
      <c r="N266" s="18">
        <v>7.3</v>
      </c>
      <c r="O266" s="70">
        <v>2493</v>
      </c>
      <c r="P266" s="70">
        <v>1668</v>
      </c>
      <c r="Q266" s="75">
        <v>79.400000000000006</v>
      </c>
      <c r="R266" s="75">
        <v>34.1</v>
      </c>
      <c r="S266" s="75"/>
      <c r="T266" s="75">
        <v>10.9</v>
      </c>
      <c r="U266" s="75">
        <v>8.35</v>
      </c>
      <c r="V266" s="75"/>
      <c r="W266" s="5">
        <v>10</v>
      </c>
      <c r="X266" s="58">
        <v>1.5</v>
      </c>
      <c r="Y266" s="51"/>
      <c r="Z266" s="52"/>
      <c r="AA266" s="25">
        <v>5264</v>
      </c>
      <c r="AB266" s="5">
        <f t="shared" si="113"/>
        <v>3.2413793103448274</v>
      </c>
      <c r="AC266" s="25">
        <v>470</v>
      </c>
      <c r="AD266" s="25">
        <v>156</v>
      </c>
      <c r="AE266" s="25">
        <v>392</v>
      </c>
      <c r="AF266" s="25">
        <v>44.54</v>
      </c>
      <c r="AG266" s="25">
        <v>392.54</v>
      </c>
      <c r="AH266" s="121">
        <f t="shared" si="114"/>
        <v>0.22500000000000001</v>
      </c>
      <c r="AI266" s="122">
        <f t="shared" si="115"/>
        <v>31.103999999999999</v>
      </c>
      <c r="AJ266" s="123">
        <f t="shared" si="116"/>
        <v>0.43344481605351165</v>
      </c>
      <c r="AK266" s="124">
        <f t="shared" si="117"/>
        <v>22.41</v>
      </c>
      <c r="AL266" s="123">
        <f t="shared" si="118"/>
        <v>0.23343749999999999</v>
      </c>
    </row>
    <row r="267" spans="1:39">
      <c r="A267" s="41" t="s">
        <v>47</v>
      </c>
      <c r="B267" s="36">
        <v>521</v>
      </c>
      <c r="C267" s="38">
        <v>17</v>
      </c>
      <c r="D267" s="79">
        <v>258</v>
      </c>
      <c r="E267" s="79">
        <v>9</v>
      </c>
      <c r="F267" s="145">
        <v>0.96</v>
      </c>
      <c r="G267" s="133">
        <v>360</v>
      </c>
      <c r="H267" s="79">
        <v>6</v>
      </c>
      <c r="I267" s="145">
        <v>0.98</v>
      </c>
      <c r="J267" s="79">
        <v>830</v>
      </c>
      <c r="K267" s="79">
        <v>28</v>
      </c>
      <c r="L267" s="145">
        <v>0.96</v>
      </c>
      <c r="M267" s="18">
        <v>7.61</v>
      </c>
      <c r="N267" s="18">
        <v>7.44</v>
      </c>
      <c r="O267" s="70">
        <v>2061</v>
      </c>
      <c r="P267" s="70">
        <v>1809</v>
      </c>
      <c r="Q267" s="75">
        <v>66.099999999999994</v>
      </c>
      <c r="R267" s="75">
        <v>16.600000000000001</v>
      </c>
      <c r="S267" s="75"/>
      <c r="T267" s="75">
        <v>11.7</v>
      </c>
      <c r="U267" s="75">
        <v>5.09</v>
      </c>
      <c r="V267" s="75"/>
      <c r="W267" s="5">
        <v>0</v>
      </c>
      <c r="X267" s="58" t="s">
        <v>125</v>
      </c>
      <c r="Y267" s="51"/>
      <c r="Z267" s="52"/>
      <c r="AA267" s="25">
        <v>1795</v>
      </c>
      <c r="AB267" s="5">
        <f t="shared" si="113"/>
        <v>3.4452975047984644</v>
      </c>
      <c r="AC267" s="25">
        <v>142</v>
      </c>
      <c r="AD267" s="25">
        <v>55</v>
      </c>
      <c r="AE267" s="25">
        <v>474.66699999999997</v>
      </c>
      <c r="AF267" s="25">
        <v>242.57</v>
      </c>
      <c r="AG267" s="25">
        <v>232.09</v>
      </c>
      <c r="AH267" s="121">
        <f t="shared" si="114"/>
        <v>7.0833333333333331E-2</v>
      </c>
      <c r="AI267" s="122">
        <f t="shared" si="115"/>
        <v>4.3860000000000001</v>
      </c>
      <c r="AJ267" s="123">
        <f t="shared" si="116"/>
        <v>6.1120401337792639E-2</v>
      </c>
      <c r="AK267" s="124">
        <f t="shared" si="117"/>
        <v>6.12</v>
      </c>
      <c r="AL267" s="123">
        <f t="shared" si="118"/>
        <v>6.3750000000000001E-2</v>
      </c>
    </row>
    <row r="268" spans="1:39">
      <c r="A268" s="41" t="s">
        <v>49</v>
      </c>
      <c r="B268" s="36">
        <v>1316</v>
      </c>
      <c r="C268" s="38">
        <v>44</v>
      </c>
      <c r="D268" s="79">
        <v>161</v>
      </c>
      <c r="E268" s="79">
        <v>10</v>
      </c>
      <c r="F268" s="145">
        <v>0.93</v>
      </c>
      <c r="G268" s="133">
        <v>215</v>
      </c>
      <c r="H268" s="79">
        <v>10</v>
      </c>
      <c r="I268" s="145">
        <v>0.95</v>
      </c>
      <c r="J268" s="79">
        <v>499</v>
      </c>
      <c r="K268" s="79">
        <v>46</v>
      </c>
      <c r="L268" s="145">
        <v>0.89</v>
      </c>
      <c r="M268" s="18">
        <v>7.52</v>
      </c>
      <c r="N268" s="18">
        <v>7.65</v>
      </c>
      <c r="O268" s="70">
        <v>3218</v>
      </c>
      <c r="P268" s="70">
        <v>3208</v>
      </c>
      <c r="Q268" s="75">
        <v>69.400000000000006</v>
      </c>
      <c r="R268" s="75">
        <v>15.2</v>
      </c>
      <c r="S268" s="75"/>
      <c r="T268" s="75">
        <v>10.7</v>
      </c>
      <c r="U268" s="75">
        <v>3.17</v>
      </c>
      <c r="V268" s="75"/>
      <c r="W268" s="5">
        <v>0</v>
      </c>
      <c r="X268" s="58" t="s">
        <v>125</v>
      </c>
      <c r="Y268" s="51"/>
      <c r="Z268" s="52"/>
      <c r="AA268" s="25">
        <v>1609</v>
      </c>
      <c r="AB268" s="5">
        <f t="shared" si="113"/>
        <v>1.222644376899696</v>
      </c>
      <c r="AC268" s="25">
        <v>408</v>
      </c>
      <c r="AD268" s="25">
        <v>115</v>
      </c>
      <c r="AE268" s="25">
        <v>549.88699999999994</v>
      </c>
      <c r="AF268" s="25">
        <v>206.3</v>
      </c>
      <c r="AG268" s="25">
        <v>343.58</v>
      </c>
      <c r="AH268" s="121">
        <f t="shared" si="114"/>
        <v>0.18333333333333332</v>
      </c>
      <c r="AI268" s="122">
        <f t="shared" si="115"/>
        <v>7.0839999999999996</v>
      </c>
      <c r="AJ268" s="123">
        <f t="shared" si="116"/>
        <v>9.87179487179487E-2</v>
      </c>
      <c r="AK268" s="124">
        <f t="shared" si="117"/>
        <v>9.4600000000000009</v>
      </c>
      <c r="AL268" s="123">
        <f t="shared" si="118"/>
        <v>9.854166666666668E-2</v>
      </c>
    </row>
    <row r="269" spans="1:39" ht="13.5" thickBot="1">
      <c r="A269" s="41" t="s">
        <v>50</v>
      </c>
      <c r="B269" s="37">
        <v>572</v>
      </c>
      <c r="C269" s="39">
        <v>18</v>
      </c>
      <c r="D269" s="80">
        <v>109</v>
      </c>
      <c r="E269" s="80">
        <v>7</v>
      </c>
      <c r="F269" s="146">
        <v>0.92</v>
      </c>
      <c r="G269" s="134">
        <v>154</v>
      </c>
      <c r="H269" s="80">
        <v>6</v>
      </c>
      <c r="I269" s="146">
        <v>0.95</v>
      </c>
      <c r="J269" s="80">
        <v>343</v>
      </c>
      <c r="K269" s="80">
        <v>29</v>
      </c>
      <c r="L269" s="146">
        <v>0.91</v>
      </c>
      <c r="M269" s="18">
        <v>7.76</v>
      </c>
      <c r="N269" s="18">
        <v>7.44</v>
      </c>
      <c r="O269" s="70">
        <v>3453</v>
      </c>
      <c r="P269" s="70">
        <v>4984</v>
      </c>
      <c r="Q269" s="74">
        <v>49.1</v>
      </c>
      <c r="R269" s="74">
        <v>10.199999999999999</v>
      </c>
      <c r="S269" s="74"/>
      <c r="T269" s="74">
        <v>9.1</v>
      </c>
      <c r="U269" s="74">
        <v>3.19</v>
      </c>
      <c r="V269" s="74"/>
      <c r="W269" s="48">
        <v>0</v>
      </c>
      <c r="X269" s="59" t="s">
        <v>125</v>
      </c>
      <c r="Y269" s="51"/>
      <c r="Z269" s="53"/>
      <c r="AA269" s="26">
        <v>1260</v>
      </c>
      <c r="AB269" s="5">
        <f t="shared" si="113"/>
        <v>2.2027972027972029</v>
      </c>
      <c r="AC269" s="26">
        <v>149</v>
      </c>
      <c r="AD269" s="26">
        <v>45</v>
      </c>
      <c r="AE269" s="26">
        <v>533</v>
      </c>
      <c r="AF269" s="26">
        <v>211.06</v>
      </c>
      <c r="AG269" s="26">
        <v>322.91000000000003</v>
      </c>
      <c r="AH269" s="121">
        <f t="shared" si="114"/>
        <v>7.4999999999999997E-2</v>
      </c>
      <c r="AI269" s="122">
        <f t="shared" si="115"/>
        <v>1.962</v>
      </c>
      <c r="AJ269" s="123">
        <f t="shared" si="116"/>
        <v>2.7341137123745817E-2</v>
      </c>
      <c r="AK269" s="124">
        <f t="shared" si="117"/>
        <v>2.7719999999999998</v>
      </c>
      <c r="AL269" s="123">
        <f t="shared" si="118"/>
        <v>2.8874999999999998E-2</v>
      </c>
    </row>
    <row r="270" spans="1:39" ht="13.5" thickTop="1">
      <c r="A270" s="43" t="s">
        <v>152</v>
      </c>
      <c r="B270" s="44">
        <f>SUM(B258:B269)</f>
        <v>15488</v>
      </c>
      <c r="C270" s="65"/>
      <c r="D270" s="65"/>
      <c r="E270" s="65"/>
      <c r="F270" s="142"/>
      <c r="G270" s="135"/>
      <c r="H270" s="84"/>
      <c r="I270" s="142"/>
      <c r="J270" s="84"/>
      <c r="K270" s="84"/>
      <c r="L270" s="142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44">
        <f>SUM(W258:W269)</f>
        <v>78</v>
      </c>
      <c r="X270" s="67"/>
      <c r="Y270" s="65">
        <f t="shared" ref="Y270:AE270" si="119">SUM(Y258:Y269)</f>
        <v>0</v>
      </c>
      <c r="Z270" s="65">
        <f t="shared" si="119"/>
        <v>0</v>
      </c>
      <c r="AA270" s="65">
        <f t="shared" si="119"/>
        <v>25923</v>
      </c>
      <c r="AB270" s="68">
        <f t="shared" si="119"/>
        <v>24.421493513235987</v>
      </c>
      <c r="AC270" s="44">
        <f t="shared" si="119"/>
        <v>4147</v>
      </c>
      <c r="AD270" s="44">
        <f t="shared" si="119"/>
        <v>1265</v>
      </c>
      <c r="AE270" s="44">
        <f t="shared" si="119"/>
        <v>3690.0540000000001</v>
      </c>
      <c r="AF270" s="44">
        <f t="shared" ref="AF270:AG270" si="120">SUM(AF258:AF269)</f>
        <v>2444.7299999999996</v>
      </c>
      <c r="AG270" s="44">
        <f t="shared" si="120"/>
        <v>1291.1200000000001</v>
      </c>
      <c r="AH270" s="125"/>
      <c r="AI270" s="126"/>
      <c r="AJ270" s="127"/>
      <c r="AK270" s="128"/>
      <c r="AL270" s="127"/>
    </row>
    <row r="271" spans="1:39" ht="13.5" thickBot="1">
      <c r="A271" s="42" t="s">
        <v>153</v>
      </c>
      <c r="B271" s="6">
        <f t="shared" ref="B271:R271" si="121">SUM(AVERAGE(B258:B269))</f>
        <v>1290.6666666666667</v>
      </c>
      <c r="C271" s="6">
        <f t="shared" si="121"/>
        <v>42.212365591397848</v>
      </c>
      <c r="D271" s="6">
        <f t="shared" si="121"/>
        <v>228.29166666666666</v>
      </c>
      <c r="E271" s="6">
        <f t="shared" si="121"/>
        <v>12.333333333333334</v>
      </c>
      <c r="F271" s="147">
        <f>SUM(AVERAGE(F258:F269))</f>
        <v>0.90416666666666667</v>
      </c>
      <c r="G271" s="136">
        <f>SUM(AVERAGE(G258:G269))</f>
        <v>309.25</v>
      </c>
      <c r="H271" s="6">
        <f>SUM(AVERAGE(H258:H269))</f>
        <v>9.1666666666666661</v>
      </c>
      <c r="I271" s="147">
        <f>SUM(AVERAGE(I258:I269))</f>
        <v>0.9408333333333333</v>
      </c>
      <c r="J271" s="6">
        <f t="shared" si="121"/>
        <v>662.5</v>
      </c>
      <c r="K271" s="6">
        <f t="shared" si="121"/>
        <v>44.416666666666664</v>
      </c>
      <c r="L271" s="147">
        <f>SUM(AVERAGE(L258:L269))</f>
        <v>0.88833333333333331</v>
      </c>
      <c r="M271" s="19">
        <f t="shared" si="121"/>
        <v>7.3990909090909094</v>
      </c>
      <c r="N271" s="19">
        <f t="shared" si="121"/>
        <v>7.3749090909090906</v>
      </c>
      <c r="O271" s="19">
        <f t="shared" si="121"/>
        <v>2189.7708333333335</v>
      </c>
      <c r="P271" s="19">
        <f t="shared" si="121"/>
        <v>2078.0166666666669</v>
      </c>
      <c r="Q271" s="19">
        <f t="shared" si="121"/>
        <v>70.080000000000013</v>
      </c>
      <c r="R271" s="19">
        <f t="shared" si="121"/>
        <v>33.9</v>
      </c>
      <c r="S271" s="19"/>
      <c r="T271" s="19">
        <f t="shared" ref="T271:U271" si="122">SUM(AVERAGE(T258:T269))</f>
        <v>10.52</v>
      </c>
      <c r="U271" s="19">
        <f t="shared" si="122"/>
        <v>5.8449999999999989</v>
      </c>
      <c r="V271" s="19"/>
      <c r="W271" s="6">
        <f>SUM(AVERAGE(W258:W269))</f>
        <v>6.5</v>
      </c>
      <c r="X271" s="61">
        <f>SUM(AVERAGE(X258:X269))</f>
        <v>1.75</v>
      </c>
      <c r="Y271" s="6"/>
      <c r="Z271" s="56"/>
      <c r="AA271" s="6">
        <f t="shared" ref="AA271:AG271" si="123">SUM(AVERAGE(AA258:AA269))</f>
        <v>2160.25</v>
      </c>
      <c r="AB271" s="40">
        <f t="shared" si="123"/>
        <v>2.0351244594363322</v>
      </c>
      <c r="AC271" s="6">
        <f t="shared" si="123"/>
        <v>345.58333333333331</v>
      </c>
      <c r="AD271" s="6">
        <f t="shared" si="123"/>
        <v>105.41666666666667</v>
      </c>
      <c r="AE271" s="6">
        <f t="shared" si="123"/>
        <v>307.50450000000001</v>
      </c>
      <c r="AF271" s="6">
        <f t="shared" si="123"/>
        <v>203.72749999999996</v>
      </c>
      <c r="AG271" s="6">
        <f t="shared" si="123"/>
        <v>322.78000000000003</v>
      </c>
      <c r="AH271" s="121">
        <f t="shared" ref="AH271" si="124">C271/$C$2</f>
        <v>0.17588485663082437</v>
      </c>
      <c r="AI271" s="122">
        <f t="shared" ref="AI271" si="125">(C271*D271)/1000</f>
        <v>9.6367312948028658</v>
      </c>
      <c r="AJ271" s="123">
        <f t="shared" si="116"/>
        <v>0.13429112729658396</v>
      </c>
      <c r="AK271" s="124">
        <f t="shared" ref="AK271" si="126">(C271*G271)/1000</f>
        <v>13.054174059139784</v>
      </c>
      <c r="AL271" s="123">
        <f t="shared" si="118"/>
        <v>0.1359809797827061</v>
      </c>
    </row>
    <row r="272" spans="1:39" ht="13.5" thickTop="1"/>
    <row r="273" spans="1:38" ht="13.5" thickBot="1"/>
    <row r="274" spans="1:38">
      <c r="A274" s="102" t="s">
        <v>5</v>
      </c>
      <c r="B274" s="93" t="s">
        <v>6</v>
      </c>
      <c r="C274" s="93" t="s">
        <v>6</v>
      </c>
      <c r="D274" s="93" t="s">
        <v>7</v>
      </c>
      <c r="E274" s="93" t="s">
        <v>8</v>
      </c>
      <c r="F274" s="137" t="s">
        <v>2</v>
      </c>
      <c r="G274" s="129" t="s">
        <v>9</v>
      </c>
      <c r="H274" s="93" t="s">
        <v>10</v>
      </c>
      <c r="I274" s="137" t="s">
        <v>3</v>
      </c>
      <c r="J274" s="93" t="s">
        <v>11</v>
      </c>
      <c r="K274" s="93" t="s">
        <v>12</v>
      </c>
      <c r="L274" s="137" t="s">
        <v>13</v>
      </c>
      <c r="M274" s="93" t="s">
        <v>14</v>
      </c>
      <c r="N274" s="93" t="s">
        <v>15</v>
      </c>
      <c r="O274" s="93" t="s">
        <v>16</v>
      </c>
      <c r="P274" s="93" t="s">
        <v>17</v>
      </c>
      <c r="Q274" s="93" t="s">
        <v>118</v>
      </c>
      <c r="R274" s="93" t="s">
        <v>119</v>
      </c>
      <c r="S274" s="93" t="s">
        <v>120</v>
      </c>
      <c r="T274" s="93" t="s">
        <v>121</v>
      </c>
      <c r="U274" s="93" t="s">
        <v>122</v>
      </c>
      <c r="V274" s="93" t="s">
        <v>123</v>
      </c>
      <c r="W274" s="93" t="s">
        <v>18</v>
      </c>
      <c r="X274" s="94" t="s">
        <v>19</v>
      </c>
      <c r="Y274" s="157" t="s">
        <v>61</v>
      </c>
      <c r="Z274" s="158"/>
      <c r="AA274" s="94" t="s">
        <v>20</v>
      </c>
      <c r="AB274" s="94" t="s">
        <v>21</v>
      </c>
      <c r="AC274" s="94" t="s">
        <v>62</v>
      </c>
      <c r="AD274" s="94" t="s">
        <v>63</v>
      </c>
      <c r="AE274" s="94" t="s">
        <v>137</v>
      </c>
      <c r="AF274" s="94" t="s">
        <v>138</v>
      </c>
      <c r="AG274" s="95" t="s">
        <v>139</v>
      </c>
      <c r="AH274" s="114" t="s">
        <v>98</v>
      </c>
      <c r="AI274" s="115" t="s">
        <v>99</v>
      </c>
      <c r="AJ274" s="116" t="s">
        <v>100</v>
      </c>
      <c r="AK274" s="117" t="s">
        <v>98</v>
      </c>
      <c r="AL274" s="116" t="s">
        <v>98</v>
      </c>
    </row>
    <row r="275" spans="1:38" ht="14.25" thickBot="1">
      <c r="A275" s="103" t="s">
        <v>154</v>
      </c>
      <c r="B275" s="97" t="s">
        <v>23</v>
      </c>
      <c r="C275" s="97" t="s">
        <v>24</v>
      </c>
      <c r="D275" s="97" t="s">
        <v>25</v>
      </c>
      <c r="E275" s="97" t="s">
        <v>25</v>
      </c>
      <c r="F275" s="138" t="s">
        <v>26</v>
      </c>
      <c r="G275" s="131" t="s">
        <v>25</v>
      </c>
      <c r="H275" s="97" t="s">
        <v>25</v>
      </c>
      <c r="I275" s="138" t="s">
        <v>26</v>
      </c>
      <c r="J275" s="97" t="s">
        <v>25</v>
      </c>
      <c r="K275" s="97" t="s">
        <v>25</v>
      </c>
      <c r="L275" s="138" t="s">
        <v>26</v>
      </c>
      <c r="M275" s="97"/>
      <c r="N275" s="97"/>
      <c r="O275" s="97"/>
      <c r="P275" s="97"/>
      <c r="Q275" s="97" t="s">
        <v>25</v>
      </c>
      <c r="R275" s="97" t="s">
        <v>25</v>
      </c>
      <c r="S275" s="97" t="s">
        <v>26</v>
      </c>
      <c r="T275" s="97" t="s">
        <v>25</v>
      </c>
      <c r="U275" s="97" t="s">
        <v>25</v>
      </c>
      <c r="V275" s="97" t="s">
        <v>26</v>
      </c>
      <c r="W275" s="97" t="s">
        <v>102</v>
      </c>
      <c r="X275" s="98" t="s">
        <v>28</v>
      </c>
      <c r="Y275" s="97" t="s">
        <v>65</v>
      </c>
      <c r="Z275" s="97" t="s">
        <v>66</v>
      </c>
      <c r="AA275" s="98" t="s">
        <v>29</v>
      </c>
      <c r="AB275" s="99" t="s">
        <v>30</v>
      </c>
      <c r="AC275" s="98" t="s">
        <v>29</v>
      </c>
      <c r="AD275" s="98" t="s">
        <v>29</v>
      </c>
      <c r="AE275" s="98" t="s">
        <v>130</v>
      </c>
      <c r="AF275" s="98" t="s">
        <v>130</v>
      </c>
      <c r="AG275" s="100" t="s">
        <v>130</v>
      </c>
      <c r="AH275" s="118" t="s">
        <v>6</v>
      </c>
      <c r="AI275" s="119" t="s">
        <v>103</v>
      </c>
      <c r="AJ275" s="100" t="s">
        <v>104</v>
      </c>
      <c r="AK275" s="120" t="s">
        <v>105</v>
      </c>
      <c r="AL275" s="100" t="s">
        <v>106</v>
      </c>
    </row>
    <row r="276" spans="1:38">
      <c r="A276" s="101" t="s">
        <v>31</v>
      </c>
      <c r="B276" s="36">
        <v>501</v>
      </c>
      <c r="C276" s="36">
        <v>16</v>
      </c>
      <c r="D276" s="86">
        <v>171</v>
      </c>
      <c r="E276" s="86">
        <v>7</v>
      </c>
      <c r="F276" s="139">
        <v>95</v>
      </c>
      <c r="G276" s="132">
        <v>250</v>
      </c>
      <c r="H276" s="86">
        <v>6</v>
      </c>
      <c r="I276" s="139">
        <v>92</v>
      </c>
      <c r="J276" s="86">
        <v>534</v>
      </c>
      <c r="K276" s="86">
        <v>44</v>
      </c>
      <c r="L276" s="139">
        <v>97</v>
      </c>
      <c r="M276" s="87">
        <v>7.64</v>
      </c>
      <c r="N276" s="87">
        <v>7.49</v>
      </c>
      <c r="O276" s="23">
        <v>1883</v>
      </c>
      <c r="P276" s="23">
        <v>1671</v>
      </c>
      <c r="Q276" s="21">
        <v>56</v>
      </c>
      <c r="R276" s="21">
        <v>18.399999999999999</v>
      </c>
      <c r="S276" s="57">
        <v>69</v>
      </c>
      <c r="T276" s="21">
        <v>9.1999999999999993</v>
      </c>
      <c r="U276" s="21">
        <v>4.34</v>
      </c>
      <c r="V276" s="57">
        <v>46</v>
      </c>
      <c r="W276" s="58">
        <v>0</v>
      </c>
      <c r="X276" s="58" t="s">
        <v>125</v>
      </c>
      <c r="Y276" s="88"/>
      <c r="Z276" s="57"/>
      <c r="AA276" s="89">
        <v>1358</v>
      </c>
      <c r="AB276" s="58">
        <f>AA276/B276</f>
        <v>2.7105788423153694</v>
      </c>
      <c r="AC276" s="89">
        <v>121</v>
      </c>
      <c r="AD276" s="89">
        <v>52</v>
      </c>
      <c r="AE276" s="89">
        <f>AF276+AG276</f>
        <v>433</v>
      </c>
      <c r="AF276" s="89">
        <v>151</v>
      </c>
      <c r="AG276" s="89">
        <v>282</v>
      </c>
      <c r="AH276" s="121">
        <f>C276/$C$2</f>
        <v>6.6666666666666666E-2</v>
      </c>
      <c r="AI276" s="122">
        <f>(C276*D276)/1000</f>
        <v>2.7360000000000002</v>
      </c>
      <c r="AJ276" s="123">
        <f>(AI276)/$E$3</f>
        <v>3.8127090301003343E-2</v>
      </c>
      <c r="AK276" s="124">
        <f>(C276*G276)/1000</f>
        <v>4</v>
      </c>
      <c r="AL276" s="123">
        <f>(AK276)/$G$3</f>
        <v>4.1666666666666664E-2</v>
      </c>
    </row>
    <row r="277" spans="1:38">
      <c r="A277" s="41" t="s">
        <v>32</v>
      </c>
      <c r="B277" s="36">
        <v>400</v>
      </c>
      <c r="C277" s="38">
        <v>14</v>
      </c>
      <c r="D277" s="79">
        <v>149</v>
      </c>
      <c r="E277" s="79">
        <v>9</v>
      </c>
      <c r="F277" s="140">
        <v>94</v>
      </c>
      <c r="G277" s="133">
        <v>185</v>
      </c>
      <c r="H277" s="79">
        <v>15</v>
      </c>
      <c r="I277" s="140">
        <v>92</v>
      </c>
      <c r="J277" s="79">
        <v>462</v>
      </c>
      <c r="K277" s="79">
        <v>51</v>
      </c>
      <c r="L277" s="140">
        <v>89</v>
      </c>
      <c r="M277" s="18">
        <v>7.71</v>
      </c>
      <c r="N277" s="18">
        <v>7.46</v>
      </c>
      <c r="O277" s="70">
        <v>1782</v>
      </c>
      <c r="P277" s="70">
        <v>1847</v>
      </c>
      <c r="Q277" s="75">
        <v>81.7</v>
      </c>
      <c r="R277" s="75">
        <v>18.399999999999999</v>
      </c>
      <c r="S277" s="52">
        <v>79</v>
      </c>
      <c r="T277" s="75">
        <v>11</v>
      </c>
      <c r="U277" s="75">
        <v>5.37</v>
      </c>
      <c r="V277" s="52">
        <v>60</v>
      </c>
      <c r="W277" s="5">
        <v>0</v>
      </c>
      <c r="X277" s="58" t="s">
        <v>125</v>
      </c>
      <c r="Y277" s="51"/>
      <c r="Z277" s="57"/>
      <c r="AA277" s="25">
        <v>1465</v>
      </c>
      <c r="AB277" s="58">
        <f>AA277/B277</f>
        <v>3.6625000000000001</v>
      </c>
      <c r="AC277" s="25">
        <v>116</v>
      </c>
      <c r="AD277" s="25">
        <v>47</v>
      </c>
      <c r="AE277" s="25">
        <v>425</v>
      </c>
      <c r="AF277" s="25">
        <v>169</v>
      </c>
      <c r="AG277" s="25">
        <v>256</v>
      </c>
      <c r="AH277" s="121">
        <f t="shared" ref="AH277:AH289" si="127">C277/$C$2</f>
        <v>5.8333333333333334E-2</v>
      </c>
      <c r="AI277" s="122">
        <f t="shared" ref="AI277:AI289" si="128">(C277*D277)/1000</f>
        <v>2.0859999999999999</v>
      </c>
      <c r="AJ277" s="123">
        <f t="shared" ref="AJ277:AJ289" si="129">(AI277)/$E$3</f>
        <v>2.9069119286510587E-2</v>
      </c>
      <c r="AK277" s="124">
        <f t="shared" ref="AK277:AK289" si="130">(C277*G277)/1000</f>
        <v>2.59</v>
      </c>
      <c r="AL277" s="123">
        <f t="shared" ref="AL277:AL289" si="131">(AK277)/$G$3</f>
        <v>2.6979166666666665E-2</v>
      </c>
    </row>
    <row r="278" spans="1:38">
      <c r="A278" s="41" t="s">
        <v>33</v>
      </c>
      <c r="B278" s="36">
        <v>915</v>
      </c>
      <c r="C278" s="38">
        <v>30</v>
      </c>
      <c r="D278" s="79">
        <v>126</v>
      </c>
      <c r="E278" s="79">
        <v>12</v>
      </c>
      <c r="F278" s="140">
        <v>82</v>
      </c>
      <c r="G278" s="133">
        <v>158</v>
      </c>
      <c r="H278" s="79">
        <v>7</v>
      </c>
      <c r="I278" s="140">
        <v>90</v>
      </c>
      <c r="J278" s="79">
        <v>357</v>
      </c>
      <c r="K278" s="79">
        <v>33</v>
      </c>
      <c r="L278" s="140">
        <v>85</v>
      </c>
      <c r="M278" s="18">
        <v>7.42</v>
      </c>
      <c r="N278" s="18">
        <v>7.43</v>
      </c>
      <c r="O278" s="70">
        <v>1475</v>
      </c>
      <c r="P278" s="70">
        <v>1582</v>
      </c>
      <c r="Q278" s="75">
        <v>46.7</v>
      </c>
      <c r="R278" s="75">
        <v>18.100000000000001</v>
      </c>
      <c r="S278" s="52">
        <v>62</v>
      </c>
      <c r="T278" s="75">
        <v>7.2</v>
      </c>
      <c r="U278" s="75">
        <v>4.0199999999999996</v>
      </c>
      <c r="V278" s="52">
        <v>36</v>
      </c>
      <c r="W278" s="5">
        <v>0</v>
      </c>
      <c r="X278" s="58" t="s">
        <v>125</v>
      </c>
      <c r="Y278" s="51"/>
      <c r="Z278" s="57"/>
      <c r="AA278" s="25">
        <v>1760</v>
      </c>
      <c r="AB278" s="58">
        <f t="shared" ref="AB278:AB287" si="132">AA278/B278</f>
        <v>1.9234972677595628</v>
      </c>
      <c r="AC278" s="25">
        <v>251</v>
      </c>
      <c r="AD278" s="25">
        <v>107</v>
      </c>
      <c r="AE278" s="25">
        <v>308</v>
      </c>
      <c r="AF278" s="25">
        <v>140</v>
      </c>
      <c r="AG278" s="25">
        <v>168</v>
      </c>
      <c r="AH278" s="121">
        <f t="shared" si="127"/>
        <v>0.125</v>
      </c>
      <c r="AI278" s="122">
        <f t="shared" si="128"/>
        <v>3.78</v>
      </c>
      <c r="AJ278" s="123">
        <f t="shared" si="129"/>
        <v>5.2675585284280929E-2</v>
      </c>
      <c r="AK278" s="124">
        <f t="shared" si="130"/>
        <v>4.74</v>
      </c>
      <c r="AL278" s="123">
        <f t="shared" si="131"/>
        <v>4.9375000000000002E-2</v>
      </c>
    </row>
    <row r="279" spans="1:38">
      <c r="A279" s="41" t="s">
        <v>34</v>
      </c>
      <c r="B279" s="36"/>
      <c r="C279" s="38"/>
      <c r="D279" s="79"/>
      <c r="E279" s="79"/>
      <c r="F279" s="140"/>
      <c r="G279" s="133"/>
      <c r="H279" s="79"/>
      <c r="I279" s="140"/>
      <c r="J279" s="79"/>
      <c r="K279" s="79"/>
      <c r="L279" s="140"/>
      <c r="M279" s="18"/>
      <c r="N279" s="18"/>
      <c r="O279" s="70"/>
      <c r="P279" s="70"/>
      <c r="Q279" s="75"/>
      <c r="R279" s="75"/>
      <c r="S279" s="52"/>
      <c r="T279" s="75"/>
      <c r="U279" s="75"/>
      <c r="V279" s="52"/>
      <c r="W279" s="5"/>
      <c r="X279" s="58"/>
      <c r="Y279" s="51"/>
      <c r="Z279" s="57"/>
      <c r="AA279" s="25"/>
      <c r="AB279" s="58" t="e">
        <f t="shared" si="132"/>
        <v>#DIV/0!</v>
      </c>
      <c r="AC279" s="25"/>
      <c r="AD279" s="25"/>
      <c r="AE279" s="25"/>
      <c r="AF279" s="25"/>
      <c r="AG279" s="25"/>
      <c r="AH279" s="121">
        <f t="shared" si="127"/>
        <v>0</v>
      </c>
      <c r="AI279" s="122">
        <f t="shared" si="128"/>
        <v>0</v>
      </c>
      <c r="AJ279" s="123">
        <f t="shared" si="129"/>
        <v>0</v>
      </c>
      <c r="AK279" s="124">
        <f t="shared" si="130"/>
        <v>0</v>
      </c>
      <c r="AL279" s="123">
        <f t="shared" si="131"/>
        <v>0</v>
      </c>
    </row>
    <row r="280" spans="1:38">
      <c r="A280" s="41" t="s">
        <v>35</v>
      </c>
      <c r="B280" s="36"/>
      <c r="C280" s="38"/>
      <c r="D280" s="79"/>
      <c r="E280" s="79"/>
      <c r="F280" s="140"/>
      <c r="G280" s="133"/>
      <c r="H280" s="79"/>
      <c r="I280" s="140"/>
      <c r="J280" s="79"/>
      <c r="K280" s="79"/>
      <c r="L280" s="140"/>
      <c r="M280" s="18"/>
      <c r="N280" s="18"/>
      <c r="O280" s="70"/>
      <c r="P280" s="70"/>
      <c r="Q280" s="75"/>
      <c r="R280" s="75"/>
      <c r="S280" s="52"/>
      <c r="T280" s="75"/>
      <c r="U280" s="75"/>
      <c r="V280" s="52"/>
      <c r="W280" s="5"/>
      <c r="X280" s="58"/>
      <c r="Y280" s="51"/>
      <c r="Z280" s="52"/>
      <c r="AA280" s="25"/>
      <c r="AB280" s="58" t="e">
        <f t="shared" si="132"/>
        <v>#DIV/0!</v>
      </c>
      <c r="AC280" s="25"/>
      <c r="AD280" s="25"/>
      <c r="AE280" s="25"/>
      <c r="AF280" s="25"/>
      <c r="AG280" s="25"/>
      <c r="AH280" s="121">
        <f t="shared" si="127"/>
        <v>0</v>
      </c>
      <c r="AI280" s="122">
        <f t="shared" si="128"/>
        <v>0</v>
      </c>
      <c r="AJ280" s="123">
        <f t="shared" si="129"/>
        <v>0</v>
      </c>
      <c r="AK280" s="124">
        <f t="shared" si="130"/>
        <v>0</v>
      </c>
      <c r="AL280" s="123">
        <f t="shared" si="131"/>
        <v>0</v>
      </c>
    </row>
    <row r="281" spans="1:38">
      <c r="A281" s="41" t="s">
        <v>36</v>
      </c>
      <c r="B281" s="36"/>
      <c r="C281" s="38"/>
      <c r="D281" s="79"/>
      <c r="E281" s="79"/>
      <c r="F281" s="140"/>
      <c r="G281" s="133"/>
      <c r="H281" s="79"/>
      <c r="I281" s="140"/>
      <c r="J281" s="79"/>
      <c r="K281" s="79"/>
      <c r="L281" s="140"/>
      <c r="M281" s="18"/>
      <c r="N281" s="18"/>
      <c r="O281" s="70"/>
      <c r="P281" s="70"/>
      <c r="Q281" s="75"/>
      <c r="R281" s="75"/>
      <c r="S281" s="52"/>
      <c r="T281" s="75"/>
      <c r="U281" s="75"/>
      <c r="V281" s="52"/>
      <c r="W281" s="5"/>
      <c r="X281" s="58"/>
      <c r="Y281" s="51"/>
      <c r="Z281" s="52"/>
      <c r="AA281" s="25"/>
      <c r="AB281" s="58" t="e">
        <f t="shared" si="132"/>
        <v>#DIV/0!</v>
      </c>
      <c r="AC281" s="25"/>
      <c r="AD281" s="25"/>
      <c r="AE281" s="25"/>
      <c r="AF281" s="25"/>
      <c r="AG281" s="25"/>
      <c r="AH281" s="121">
        <f t="shared" si="127"/>
        <v>0</v>
      </c>
      <c r="AI281" s="122">
        <f t="shared" si="128"/>
        <v>0</v>
      </c>
      <c r="AJ281" s="123">
        <f t="shared" si="129"/>
        <v>0</v>
      </c>
      <c r="AK281" s="124">
        <f t="shared" si="130"/>
        <v>0</v>
      </c>
      <c r="AL281" s="123">
        <f t="shared" si="131"/>
        <v>0</v>
      </c>
    </row>
    <row r="282" spans="1:38">
      <c r="A282" s="41" t="s">
        <v>39</v>
      </c>
      <c r="B282" s="36"/>
      <c r="C282" s="38"/>
      <c r="D282" s="79"/>
      <c r="E282" s="79"/>
      <c r="F282" s="140"/>
      <c r="G282" s="133"/>
      <c r="H282" s="79"/>
      <c r="I282" s="140"/>
      <c r="J282" s="79"/>
      <c r="K282" s="79"/>
      <c r="L282" s="140"/>
      <c r="M282" s="18"/>
      <c r="N282" s="18"/>
      <c r="O282" s="70"/>
      <c r="P282" s="70"/>
      <c r="Q282" s="75"/>
      <c r="R282" s="75"/>
      <c r="S282" s="52"/>
      <c r="T282" s="75"/>
      <c r="U282" s="75"/>
      <c r="V282" s="52"/>
      <c r="W282" s="5"/>
      <c r="X282" s="58"/>
      <c r="Y282" s="51"/>
      <c r="Z282" s="52"/>
      <c r="AA282" s="25"/>
      <c r="AB282" s="58" t="e">
        <f t="shared" si="132"/>
        <v>#DIV/0!</v>
      </c>
      <c r="AC282" s="25"/>
      <c r="AD282" s="25"/>
      <c r="AE282" s="25"/>
      <c r="AF282" s="25"/>
      <c r="AG282" s="25"/>
      <c r="AH282" s="121">
        <f t="shared" si="127"/>
        <v>0</v>
      </c>
      <c r="AI282" s="122">
        <f t="shared" si="128"/>
        <v>0</v>
      </c>
      <c r="AJ282" s="123">
        <f t="shared" si="129"/>
        <v>0</v>
      </c>
      <c r="AK282" s="124">
        <f t="shared" si="130"/>
        <v>0</v>
      </c>
      <c r="AL282" s="123">
        <f t="shared" si="131"/>
        <v>0</v>
      </c>
    </row>
    <row r="283" spans="1:38">
      <c r="A283" s="41" t="s">
        <v>42</v>
      </c>
      <c r="B283" s="36"/>
      <c r="C283" s="38"/>
      <c r="D283" s="79"/>
      <c r="E283" s="79"/>
      <c r="F283" s="140"/>
      <c r="G283" s="133"/>
      <c r="H283" s="79"/>
      <c r="I283" s="140"/>
      <c r="J283" s="79"/>
      <c r="K283" s="79"/>
      <c r="L283" s="140"/>
      <c r="M283" s="18"/>
      <c r="N283" s="18"/>
      <c r="O283" s="70"/>
      <c r="P283" s="70"/>
      <c r="Q283" s="75"/>
      <c r="R283" s="75"/>
      <c r="S283" s="52"/>
      <c r="T283" s="75"/>
      <c r="U283" s="75"/>
      <c r="V283" s="52"/>
      <c r="W283" s="5"/>
      <c r="X283" s="58"/>
      <c r="Y283" s="51"/>
      <c r="Z283" s="52"/>
      <c r="AA283" s="25"/>
      <c r="AB283" s="58" t="e">
        <f t="shared" si="132"/>
        <v>#DIV/0!</v>
      </c>
      <c r="AC283" s="25"/>
      <c r="AD283" s="25"/>
      <c r="AE283" s="25"/>
      <c r="AF283" s="25"/>
      <c r="AG283" s="25"/>
      <c r="AH283" s="121">
        <f t="shared" si="127"/>
        <v>0</v>
      </c>
      <c r="AI283" s="122">
        <f t="shared" si="128"/>
        <v>0</v>
      </c>
      <c r="AJ283" s="123">
        <f t="shared" si="129"/>
        <v>0</v>
      </c>
      <c r="AK283" s="124">
        <f t="shared" si="130"/>
        <v>0</v>
      </c>
      <c r="AL283" s="123">
        <f t="shared" si="131"/>
        <v>0</v>
      </c>
    </row>
    <row r="284" spans="1:38">
      <c r="A284" s="41" t="s">
        <v>45</v>
      </c>
      <c r="B284" s="36"/>
      <c r="C284" s="38"/>
      <c r="D284" s="79"/>
      <c r="E284" s="79"/>
      <c r="F284" s="140"/>
      <c r="G284" s="133"/>
      <c r="H284" s="79"/>
      <c r="I284" s="140"/>
      <c r="J284" s="79"/>
      <c r="K284" s="79"/>
      <c r="L284" s="140"/>
      <c r="M284" s="18"/>
      <c r="N284" s="18"/>
      <c r="O284" s="70"/>
      <c r="P284" s="70"/>
      <c r="Q284" s="75"/>
      <c r="R284" s="75"/>
      <c r="S284" s="52"/>
      <c r="T284" s="75"/>
      <c r="U284" s="75"/>
      <c r="V284" s="52"/>
      <c r="W284" s="5"/>
      <c r="X284" s="58"/>
      <c r="Y284" s="51"/>
      <c r="Z284" s="52"/>
      <c r="AA284" s="25"/>
      <c r="AB284" s="58" t="e">
        <f t="shared" si="132"/>
        <v>#DIV/0!</v>
      </c>
      <c r="AC284" s="25"/>
      <c r="AD284" s="25"/>
      <c r="AE284" s="25"/>
      <c r="AF284" s="25"/>
      <c r="AG284" s="25"/>
      <c r="AH284" s="121">
        <f t="shared" si="127"/>
        <v>0</v>
      </c>
      <c r="AI284" s="122">
        <f t="shared" si="128"/>
        <v>0</v>
      </c>
      <c r="AJ284" s="123">
        <f t="shared" si="129"/>
        <v>0</v>
      </c>
      <c r="AK284" s="124">
        <f t="shared" si="130"/>
        <v>0</v>
      </c>
      <c r="AL284" s="123">
        <f t="shared" si="131"/>
        <v>0</v>
      </c>
    </row>
    <row r="285" spans="1:38">
      <c r="A285" s="41" t="s">
        <v>47</v>
      </c>
      <c r="B285" s="36"/>
      <c r="C285" s="38"/>
      <c r="D285" s="79"/>
      <c r="E285" s="79"/>
      <c r="F285" s="140"/>
      <c r="G285" s="133"/>
      <c r="H285" s="79"/>
      <c r="I285" s="140"/>
      <c r="J285" s="79"/>
      <c r="K285" s="79"/>
      <c r="L285" s="140"/>
      <c r="M285" s="18"/>
      <c r="N285" s="18"/>
      <c r="O285" s="70"/>
      <c r="P285" s="70"/>
      <c r="Q285" s="75"/>
      <c r="R285" s="75"/>
      <c r="S285" s="52"/>
      <c r="T285" s="75"/>
      <c r="U285" s="75"/>
      <c r="V285" s="52"/>
      <c r="W285" s="5"/>
      <c r="X285" s="58"/>
      <c r="Y285" s="51"/>
      <c r="Z285" s="52"/>
      <c r="AA285" s="25"/>
      <c r="AB285" s="58" t="e">
        <f t="shared" si="132"/>
        <v>#DIV/0!</v>
      </c>
      <c r="AC285" s="25"/>
      <c r="AD285" s="25"/>
      <c r="AE285" s="25"/>
      <c r="AF285" s="25"/>
      <c r="AG285" s="25"/>
      <c r="AH285" s="121">
        <f t="shared" si="127"/>
        <v>0</v>
      </c>
      <c r="AI285" s="122">
        <f t="shared" si="128"/>
        <v>0</v>
      </c>
      <c r="AJ285" s="123">
        <f t="shared" si="129"/>
        <v>0</v>
      </c>
      <c r="AK285" s="124">
        <f t="shared" si="130"/>
        <v>0</v>
      </c>
      <c r="AL285" s="123">
        <f t="shared" si="131"/>
        <v>0</v>
      </c>
    </row>
    <row r="286" spans="1:38">
      <c r="A286" s="41" t="s">
        <v>49</v>
      </c>
      <c r="B286" s="36"/>
      <c r="C286" s="38"/>
      <c r="D286" s="79"/>
      <c r="E286" s="79"/>
      <c r="F286" s="140"/>
      <c r="G286" s="133"/>
      <c r="H286" s="79"/>
      <c r="I286" s="140"/>
      <c r="J286" s="79"/>
      <c r="K286" s="79"/>
      <c r="L286" s="140"/>
      <c r="M286" s="18"/>
      <c r="N286" s="18"/>
      <c r="O286" s="70"/>
      <c r="P286" s="70"/>
      <c r="Q286" s="75"/>
      <c r="R286" s="75"/>
      <c r="S286" s="52"/>
      <c r="T286" s="75"/>
      <c r="U286" s="75"/>
      <c r="V286" s="52"/>
      <c r="W286" s="5"/>
      <c r="X286" s="58"/>
      <c r="Y286" s="51"/>
      <c r="Z286" s="52"/>
      <c r="AA286" s="25"/>
      <c r="AB286" s="58" t="e">
        <f t="shared" si="132"/>
        <v>#DIV/0!</v>
      </c>
      <c r="AC286" s="25"/>
      <c r="AD286" s="25"/>
      <c r="AE286" s="25"/>
      <c r="AF286" s="25"/>
      <c r="AG286" s="25"/>
      <c r="AH286" s="121">
        <f t="shared" si="127"/>
        <v>0</v>
      </c>
      <c r="AI286" s="122">
        <f t="shared" si="128"/>
        <v>0</v>
      </c>
      <c r="AJ286" s="123">
        <f t="shared" si="129"/>
        <v>0</v>
      </c>
      <c r="AK286" s="124">
        <f t="shared" si="130"/>
        <v>0</v>
      </c>
      <c r="AL286" s="123">
        <f t="shared" si="131"/>
        <v>0</v>
      </c>
    </row>
    <row r="287" spans="1:38" ht="13.5" thickBot="1">
      <c r="A287" s="41" t="s">
        <v>50</v>
      </c>
      <c r="B287" s="37"/>
      <c r="C287" s="39"/>
      <c r="D287" s="80"/>
      <c r="E287" s="80"/>
      <c r="F287" s="141"/>
      <c r="G287" s="134"/>
      <c r="H287" s="80"/>
      <c r="I287" s="141"/>
      <c r="J287" s="80"/>
      <c r="K287" s="80"/>
      <c r="L287" s="141"/>
      <c r="M287" s="18"/>
      <c r="N287" s="18"/>
      <c r="O287" s="70"/>
      <c r="P287" s="70"/>
      <c r="Q287" s="74"/>
      <c r="R287" s="74"/>
      <c r="S287" s="53"/>
      <c r="T287" s="74"/>
      <c r="U287" s="74"/>
      <c r="V287" s="53"/>
      <c r="W287" s="48"/>
      <c r="X287" s="59"/>
      <c r="Y287" s="51"/>
      <c r="Z287" s="53"/>
      <c r="AA287" s="26"/>
      <c r="AB287" s="58" t="e">
        <f t="shared" si="132"/>
        <v>#DIV/0!</v>
      </c>
      <c r="AC287" s="26"/>
      <c r="AD287" s="26"/>
      <c r="AE287" s="26"/>
      <c r="AF287" s="26"/>
      <c r="AG287" s="26"/>
      <c r="AH287" s="121">
        <f t="shared" si="127"/>
        <v>0</v>
      </c>
      <c r="AI287" s="122">
        <f t="shared" si="128"/>
        <v>0</v>
      </c>
      <c r="AJ287" s="123">
        <f t="shared" si="129"/>
        <v>0</v>
      </c>
      <c r="AK287" s="124">
        <f t="shared" si="130"/>
        <v>0</v>
      </c>
      <c r="AL287" s="123">
        <f t="shared" si="131"/>
        <v>0</v>
      </c>
    </row>
    <row r="288" spans="1:38" ht="13.5" thickTop="1">
      <c r="A288" s="43" t="s">
        <v>155</v>
      </c>
      <c r="B288" s="44">
        <f>SUM(B276:B287)</f>
        <v>1816</v>
      </c>
      <c r="C288" s="65"/>
      <c r="D288" s="65"/>
      <c r="E288" s="65"/>
      <c r="F288" s="142"/>
      <c r="G288" s="135"/>
      <c r="H288" s="84"/>
      <c r="I288" s="142"/>
      <c r="J288" s="84"/>
      <c r="K288" s="84"/>
      <c r="L288" s="142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44">
        <f>SUM(W276:W287)</f>
        <v>0</v>
      </c>
      <c r="X288" s="67"/>
      <c r="Y288" s="65">
        <f t="shared" ref="Y288:AG288" si="133">SUM(Y276:Y287)</f>
        <v>0</v>
      </c>
      <c r="Z288" s="65">
        <f t="shared" si="133"/>
        <v>0</v>
      </c>
      <c r="AA288" s="65">
        <f t="shared" si="133"/>
        <v>4583</v>
      </c>
      <c r="AB288" s="68" t="e">
        <f t="shared" si="133"/>
        <v>#DIV/0!</v>
      </c>
      <c r="AC288" s="44">
        <f t="shared" si="133"/>
        <v>488</v>
      </c>
      <c r="AD288" s="44">
        <f t="shared" si="133"/>
        <v>206</v>
      </c>
      <c r="AE288" s="44">
        <f t="shared" si="133"/>
        <v>1166</v>
      </c>
      <c r="AF288" s="44">
        <f t="shared" si="133"/>
        <v>460</v>
      </c>
      <c r="AG288" s="44">
        <f t="shared" si="133"/>
        <v>706</v>
      </c>
      <c r="AH288" s="125"/>
      <c r="AI288" s="126"/>
      <c r="AJ288" s="127"/>
      <c r="AK288" s="128"/>
      <c r="AL288" s="127"/>
    </row>
    <row r="289" spans="1:38" ht="13.5" thickBot="1">
      <c r="A289" s="42" t="s">
        <v>156</v>
      </c>
      <c r="B289" s="6">
        <f t="shared" ref="B289:R289" si="134">SUM(AVERAGE(B276:B287))</f>
        <v>605.33333333333337</v>
      </c>
      <c r="C289" s="6">
        <f t="shared" si="134"/>
        <v>20</v>
      </c>
      <c r="D289" s="6">
        <f t="shared" si="134"/>
        <v>148.66666666666666</v>
      </c>
      <c r="E289" s="6">
        <f t="shared" si="134"/>
        <v>9.3333333333333339</v>
      </c>
      <c r="F289" s="143">
        <f>SUM(AVERAGE(F276:F287))</f>
        <v>90.333333333333329</v>
      </c>
      <c r="G289" s="136">
        <f>SUM(AVERAGE(G276:G287))</f>
        <v>197.66666666666666</v>
      </c>
      <c r="H289" s="6">
        <f>SUM(AVERAGE(H276:H287))</f>
        <v>9.3333333333333339</v>
      </c>
      <c r="I289" s="143">
        <f>SUM(AVERAGE(I276:I287))</f>
        <v>91.333333333333329</v>
      </c>
      <c r="J289" s="6">
        <f t="shared" si="134"/>
        <v>451</v>
      </c>
      <c r="K289" s="6">
        <f t="shared" si="134"/>
        <v>42.666666666666664</v>
      </c>
      <c r="L289" s="143">
        <f>SUM(AVERAGE(L276:L287))</f>
        <v>90.333333333333329</v>
      </c>
      <c r="M289" s="19">
        <f t="shared" si="134"/>
        <v>7.59</v>
      </c>
      <c r="N289" s="19">
        <f t="shared" si="134"/>
        <v>7.46</v>
      </c>
      <c r="O289" s="19">
        <f t="shared" si="134"/>
        <v>1713.3333333333333</v>
      </c>
      <c r="P289" s="19">
        <f t="shared" si="134"/>
        <v>1700</v>
      </c>
      <c r="Q289" s="19">
        <f t="shared" si="134"/>
        <v>61.466666666666661</v>
      </c>
      <c r="R289" s="19">
        <f t="shared" si="134"/>
        <v>18.3</v>
      </c>
      <c r="S289" s="19"/>
      <c r="T289" s="19">
        <f t="shared" ref="T289:U289" si="135">SUM(AVERAGE(T276:T287))</f>
        <v>9.1333333333333329</v>
      </c>
      <c r="U289" s="19">
        <f t="shared" si="135"/>
        <v>4.5766666666666671</v>
      </c>
      <c r="V289" s="19"/>
      <c r="W289" s="6">
        <f>SUM(AVERAGE(W276:W287))</f>
        <v>0</v>
      </c>
      <c r="X289" s="61" t="e">
        <f>SUM(AVERAGE(X276:X287))</f>
        <v>#DIV/0!</v>
      </c>
      <c r="Y289" s="6"/>
      <c r="Z289" s="56"/>
      <c r="AA289" s="6">
        <f t="shared" ref="AA289:AG289" si="136">SUM(AVERAGE(AA276:AA287))</f>
        <v>1527.6666666666667</v>
      </c>
      <c r="AB289" s="40" t="e">
        <f t="shared" si="136"/>
        <v>#DIV/0!</v>
      </c>
      <c r="AC289" s="6">
        <f t="shared" si="136"/>
        <v>162.66666666666666</v>
      </c>
      <c r="AD289" s="6">
        <f t="shared" si="136"/>
        <v>68.666666666666671</v>
      </c>
      <c r="AE289" s="6">
        <f t="shared" si="136"/>
        <v>388.66666666666669</v>
      </c>
      <c r="AF289" s="6">
        <f t="shared" si="136"/>
        <v>153.33333333333334</v>
      </c>
      <c r="AG289" s="6">
        <f t="shared" si="136"/>
        <v>235.33333333333334</v>
      </c>
      <c r="AH289" s="121">
        <f t="shared" si="127"/>
        <v>8.3333333333333329E-2</v>
      </c>
      <c r="AI289" s="122">
        <f t="shared" si="128"/>
        <v>2.9733333333333332</v>
      </c>
      <c r="AJ289" s="123">
        <f t="shared" si="129"/>
        <v>4.1434410999628385E-2</v>
      </c>
      <c r="AK289" s="124">
        <f t="shared" si="130"/>
        <v>3.9533333333333331</v>
      </c>
      <c r="AL289" s="123">
        <f t="shared" si="131"/>
        <v>4.1180555555555554E-2</v>
      </c>
    </row>
    <row r="290" spans="1:38" ht="13.5" thickTop="1"/>
  </sheetData>
  <mergeCells count="14">
    <mergeCell ref="Y274:Z274"/>
    <mergeCell ref="Y256:Z256"/>
    <mergeCell ref="Y112:Z112"/>
    <mergeCell ref="Y238:Z238"/>
    <mergeCell ref="Y40:Z40"/>
    <mergeCell ref="Y58:Z58"/>
    <mergeCell ref="Y76:Z76"/>
    <mergeCell ref="Y94:Z94"/>
    <mergeCell ref="Y130:Z130"/>
    <mergeCell ref="Y220:Z220"/>
    <mergeCell ref="Y202:Z202"/>
    <mergeCell ref="Y184:Z184"/>
    <mergeCell ref="Y166:Z166"/>
    <mergeCell ref="Y148:Z148"/>
  </mergeCells>
  <phoneticPr fontId="0" type="noConversion"/>
  <conditionalFormatting sqref="E60:E71 E78:E89 E96:E107 E114:E125 E132:E143 E150:E161 E168:E179 E186:E197 E204:E215 E222:E233 E240:E251 E258:E269 E276:E287">
    <cfRule type="cellIs" dxfId="11" priority="29" stopIfTrue="1" operator="greaterThanOrEqual">
      <formula>35</formula>
    </cfRule>
  </conditionalFormatting>
  <conditionalFormatting sqref="K78:K89 K96:K107 K114:K125 K132:K143 K150:K161 K168:K179 K186:K197 K204:K215 K222:K233 K240:K251 K258:K269 K276:K287">
    <cfRule type="cellIs" dxfId="10" priority="30" stopIfTrue="1" operator="greaterThanOrEqual">
      <formula>125</formula>
    </cfRule>
  </conditionalFormatting>
  <conditionalFormatting sqref="H60:H71 H78:H89 H96:H107 H114:H125 H132:H143 H150:H161 H168:H179 H186:H197 H204:H215 H222:H233 H240:H251 H258:H269 H276:H287">
    <cfRule type="cellIs" dxfId="9" priority="31" stopIfTrue="1" operator="greaterThanOrEqual">
      <formula>25</formula>
    </cfRule>
  </conditionalFormatting>
  <conditionalFormatting sqref="AJ276:AJ287 AJ289 AH276:AH287 AH289 AL276:AL287 AL289">
    <cfRule type="cellIs" dxfId="8" priority="9" operator="between">
      <formula>80%</formula>
      <formula>200%</formula>
    </cfRule>
  </conditionalFormatting>
  <conditionalFormatting sqref="AJ258:AJ269 AJ271 AH258:AH269 AH271 AL258:AL269 AL271">
    <cfRule type="cellIs" dxfId="7" priority="8" operator="between">
      <formula>80%</formula>
      <formula>200%</formula>
    </cfRule>
  </conditionalFormatting>
  <conditionalFormatting sqref="AJ240:AJ251 AJ253 AH240:AH251 AH253 AL240:AL251 AL253">
    <cfRule type="cellIs" dxfId="6" priority="7" operator="between">
      <formula>80%</formula>
      <formula>200%</formula>
    </cfRule>
  </conditionalFormatting>
  <conditionalFormatting sqref="AJ222:AJ233 AJ235 AH222:AH233 AH235 AL222:AL233 AL235">
    <cfRule type="cellIs" dxfId="5" priority="6" operator="between">
      <formula>80%</formula>
      <formula>200%</formula>
    </cfRule>
  </conditionalFormatting>
  <conditionalFormatting sqref="AJ204:AJ215 AJ217 AH204:AH215 AH217 AL204:AL215 AL217">
    <cfRule type="cellIs" dxfId="4" priority="5" operator="between">
      <formula>80%</formula>
      <formula>200%</formula>
    </cfRule>
  </conditionalFormatting>
  <conditionalFormatting sqref="AJ186:AJ197 AJ199 AH186:AH197 AH199 AL186:AL197 AL199">
    <cfRule type="cellIs" dxfId="3" priority="4" operator="between">
      <formula>80%</formula>
      <formula>200%</formula>
    </cfRule>
  </conditionalFormatting>
  <conditionalFormatting sqref="AJ168:AJ179 AJ181 AH168:AH179 AH181 AL168:AL179 AL181">
    <cfRule type="cellIs" dxfId="2" priority="3" operator="between">
      <formula>80%</formula>
      <formula>200%</formula>
    </cfRule>
  </conditionalFormatting>
  <conditionalFormatting sqref="AJ150:AJ161 AJ163 AH150:AH161 AH163 AL150:AL161 AL163">
    <cfRule type="cellIs" dxfId="1" priority="2" operator="between">
      <formula>80%</formula>
      <formula>200%</formula>
    </cfRule>
  </conditionalFormatting>
  <conditionalFormatting sqref="AJ132:AJ143 AJ145 AH132:AH143 AH145 AL132:AL143 AL145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Consell Comarcal del Montsià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2000-01-04T11:08:58Z</dcterms:created>
  <dcterms:modified xsi:type="dcterms:W3CDTF">2022-04-13T11:31:06Z</dcterms:modified>
  <cp:category/>
  <cp:contentStatus/>
</cp:coreProperties>
</file>