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codeName="ThisWorkbook"/>
  <mc:AlternateContent xmlns:mc="http://schemas.openxmlformats.org/markup-compatibility/2006">
    <mc:Choice Requires="x15">
      <x15ac:absPath xmlns:x15ac="http://schemas.microsoft.com/office/spreadsheetml/2010/11/ac" url="Z:\INSTAL·LACIONS\WEB\ACTUALITZAT FERRAN\CCBE\WEB_EXCELS EDARS CCBE ACTUALITZATS 2023\"/>
    </mc:Choice>
  </mc:AlternateContent>
  <xr:revisionPtr revIDLastSave="2" documentId="13_ncr:1_{DDB8A712-2DA4-4105-8338-B4B4E7859C8D}" xr6:coauthVersionLast="47" xr6:coauthVersionMax="47" xr10:uidLastSave="{1C0C1CAC-2641-40E4-829B-9523F495D4FA}"/>
  <bookViews>
    <workbookView xWindow="-120" yWindow="-120" windowWidth="29040" windowHeight="15840" xr2:uid="{00000000-000D-0000-FFFF-FFFF00000000}"/>
  </bookViews>
  <sheets>
    <sheet name="TIVENY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29" i="1" l="1"/>
  <c r="E112" i="1"/>
  <c r="AF20" i="1"/>
  <c r="AF19" i="1"/>
  <c r="AF18" i="1"/>
  <c r="AF17" i="1"/>
  <c r="AF16" i="1"/>
  <c r="AF15" i="1"/>
  <c r="AF14" i="1"/>
  <c r="AF13" i="1"/>
  <c r="AF12" i="1"/>
  <c r="AF22" i="1" s="1"/>
  <c r="AF11" i="1"/>
  <c r="AF10" i="1"/>
  <c r="AF9" i="1"/>
  <c r="AF40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58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74" i="1"/>
  <c r="AF73" i="1"/>
  <c r="AF72" i="1"/>
  <c r="AF71" i="1"/>
  <c r="AF70" i="1"/>
  <c r="AF69" i="1"/>
  <c r="AF68" i="1"/>
  <c r="AF67" i="1"/>
  <c r="AF66" i="1"/>
  <c r="AF65" i="1"/>
  <c r="AF76" i="1" s="1"/>
  <c r="AF64" i="1"/>
  <c r="AF63" i="1"/>
  <c r="AF82" i="1"/>
  <c r="AF83" i="1"/>
  <c r="AF84" i="1"/>
  <c r="AF85" i="1"/>
  <c r="AF86" i="1"/>
  <c r="AF87" i="1"/>
  <c r="AF88" i="1"/>
  <c r="AF89" i="1"/>
  <c r="AF90" i="1"/>
  <c r="AF91" i="1"/>
  <c r="AF92" i="1"/>
  <c r="AF81" i="1"/>
  <c r="AF94" i="1" s="1"/>
  <c r="AK112" i="1"/>
  <c r="AA130" i="1"/>
  <c r="Z130" i="1"/>
  <c r="Y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C129" i="1"/>
  <c r="AB129" i="1"/>
  <c r="AA129" i="1"/>
  <c r="Z129" i="1"/>
  <c r="Y129" i="1"/>
  <c r="W129" i="1"/>
  <c r="B129" i="1"/>
  <c r="B130" i="1" s="1"/>
  <c r="AK128" i="1"/>
  <c r="AI128" i="1"/>
  <c r="AJ128" i="1" s="1"/>
  <c r="AG128" i="1"/>
  <c r="AH128" i="1" s="1"/>
  <c r="AF128" i="1"/>
  <c r="X128" i="1"/>
  <c r="AK127" i="1"/>
  <c r="AI127" i="1"/>
  <c r="AJ127" i="1" s="1"/>
  <c r="AH127" i="1"/>
  <c r="AG127" i="1"/>
  <c r="AF127" i="1"/>
  <c r="X127" i="1"/>
  <c r="AK126" i="1"/>
  <c r="AI126" i="1"/>
  <c r="AJ126" i="1" s="1"/>
  <c r="AG126" i="1"/>
  <c r="AH126" i="1" s="1"/>
  <c r="AF126" i="1"/>
  <c r="X126" i="1"/>
  <c r="AK125" i="1"/>
  <c r="AI125" i="1"/>
  <c r="AJ125" i="1" s="1"/>
  <c r="AG125" i="1"/>
  <c r="AH125" i="1" s="1"/>
  <c r="AF125" i="1"/>
  <c r="X125" i="1"/>
  <c r="AK124" i="1"/>
  <c r="AI124" i="1"/>
  <c r="AJ124" i="1" s="1"/>
  <c r="AH124" i="1"/>
  <c r="AG124" i="1"/>
  <c r="AF124" i="1"/>
  <c r="X124" i="1"/>
  <c r="AK123" i="1"/>
  <c r="AI123" i="1"/>
  <c r="AJ123" i="1" s="1"/>
  <c r="AG123" i="1"/>
  <c r="AH123" i="1" s="1"/>
  <c r="AF123" i="1"/>
  <c r="X123" i="1"/>
  <c r="AK122" i="1"/>
  <c r="AK130" i="1" s="1"/>
  <c r="AI122" i="1"/>
  <c r="AJ122" i="1" s="1"/>
  <c r="AG122" i="1"/>
  <c r="AH122" i="1" s="1"/>
  <c r="AF122" i="1"/>
  <c r="X12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D112" i="1"/>
  <c r="C112" i="1"/>
  <c r="B112" i="1"/>
  <c r="AC111" i="1"/>
  <c r="AB111" i="1"/>
  <c r="W111" i="1"/>
  <c r="B111" i="1"/>
  <c r="AK104" i="1"/>
  <c r="AI104" i="1"/>
  <c r="AJ104" i="1" s="1"/>
  <c r="AG104" i="1"/>
  <c r="AH104" i="1" s="1"/>
  <c r="AF104" i="1"/>
  <c r="X104" i="1"/>
  <c r="AK103" i="1"/>
  <c r="AI103" i="1"/>
  <c r="AJ103" i="1" s="1"/>
  <c r="AG103" i="1"/>
  <c r="AH103" i="1" s="1"/>
  <c r="AF103" i="1"/>
  <c r="X103" i="1"/>
  <c r="AK102" i="1"/>
  <c r="AI102" i="1"/>
  <c r="AJ102" i="1" s="1"/>
  <c r="AG102" i="1"/>
  <c r="AH102" i="1" s="1"/>
  <c r="AF102" i="1"/>
  <c r="X102" i="1"/>
  <c r="AK101" i="1"/>
  <c r="AJ101" i="1"/>
  <c r="AI101" i="1"/>
  <c r="AG101" i="1"/>
  <c r="AH101" i="1" s="1"/>
  <c r="AF101" i="1"/>
  <c r="X101" i="1"/>
  <c r="AK100" i="1"/>
  <c r="AI100" i="1"/>
  <c r="AJ100" i="1" s="1"/>
  <c r="AG100" i="1"/>
  <c r="AH100" i="1" s="1"/>
  <c r="AF100" i="1"/>
  <c r="X100" i="1"/>
  <c r="AK99" i="1"/>
  <c r="AI99" i="1"/>
  <c r="AJ99" i="1" s="1"/>
  <c r="AH99" i="1"/>
  <c r="AG99" i="1"/>
  <c r="AF99" i="1"/>
  <c r="X99" i="1"/>
  <c r="X112" i="1" l="1"/>
  <c r="X130" i="1"/>
  <c r="X111" i="1"/>
  <c r="AI112" i="1"/>
  <c r="AJ112" i="1" s="1"/>
  <c r="X129" i="1"/>
  <c r="C130" i="1"/>
  <c r="AF112" i="1"/>
  <c r="AG112" i="1"/>
  <c r="AH112" i="1" s="1"/>
  <c r="AI130" i="1" l="1"/>
  <c r="AJ130" i="1" s="1"/>
  <c r="AG130" i="1"/>
  <c r="AH130" i="1" s="1"/>
  <c r="AF130" i="1"/>
  <c r="Z22" i="1" l="1"/>
  <c r="Z21" i="1"/>
  <c r="Y22" i="1"/>
  <c r="Y21" i="1"/>
  <c r="AD56" i="1"/>
  <c r="AE56" i="1" s="1"/>
  <c r="AB56" i="1"/>
  <c r="AC56" i="1" s="1"/>
  <c r="AA56" i="1"/>
  <c r="AD55" i="1"/>
  <c r="AE55" i="1" s="1"/>
  <c r="AB55" i="1"/>
  <c r="AC55" i="1" s="1"/>
  <c r="AA55" i="1"/>
  <c r="AD54" i="1"/>
  <c r="AE54" i="1" s="1"/>
  <c r="AB54" i="1"/>
  <c r="AC54" i="1" s="1"/>
  <c r="AA54" i="1"/>
  <c r="AD53" i="1"/>
  <c r="AE53" i="1" s="1"/>
  <c r="AB53" i="1"/>
  <c r="AC53" i="1" s="1"/>
  <c r="AA53" i="1"/>
  <c r="AD52" i="1"/>
  <c r="AE52" i="1" s="1"/>
  <c r="AB52" i="1"/>
  <c r="AC52" i="1" s="1"/>
  <c r="AA52" i="1"/>
  <c r="AD51" i="1"/>
  <c r="AE51" i="1" s="1"/>
  <c r="AB51" i="1"/>
  <c r="AC51" i="1" s="1"/>
  <c r="AA51" i="1"/>
  <c r="AD50" i="1"/>
  <c r="AE50" i="1" s="1"/>
  <c r="AB50" i="1"/>
  <c r="AC50" i="1" s="1"/>
  <c r="AA50" i="1"/>
  <c r="AD49" i="1"/>
  <c r="AE49" i="1" s="1"/>
  <c r="AB49" i="1"/>
  <c r="AC49" i="1" s="1"/>
  <c r="AA49" i="1"/>
  <c r="AD48" i="1"/>
  <c r="AE48" i="1" s="1"/>
  <c r="AB48" i="1"/>
  <c r="AC48" i="1" s="1"/>
  <c r="AA48" i="1"/>
  <c r="AD47" i="1"/>
  <c r="AE47" i="1" s="1"/>
  <c r="AB47" i="1"/>
  <c r="AC47" i="1" s="1"/>
  <c r="AA47" i="1"/>
  <c r="AD46" i="1"/>
  <c r="AE46" i="1" s="1"/>
  <c r="AB46" i="1"/>
  <c r="AC46" i="1" s="1"/>
  <c r="AA46" i="1"/>
  <c r="AD45" i="1"/>
  <c r="AE45" i="1" s="1"/>
  <c r="AB45" i="1"/>
  <c r="AC45" i="1" s="1"/>
  <c r="AA45" i="1"/>
  <c r="AD74" i="1"/>
  <c r="AE74" i="1" s="1"/>
  <c r="AB74" i="1"/>
  <c r="AC74" i="1" s="1"/>
  <c r="AA74" i="1"/>
  <c r="AD73" i="1"/>
  <c r="AE73" i="1" s="1"/>
  <c r="AB73" i="1"/>
  <c r="AC73" i="1" s="1"/>
  <c r="AA73" i="1"/>
  <c r="AD72" i="1"/>
  <c r="AE72" i="1" s="1"/>
  <c r="AB72" i="1"/>
  <c r="AC72" i="1" s="1"/>
  <c r="AA72" i="1"/>
  <c r="AD71" i="1"/>
  <c r="AE71" i="1" s="1"/>
  <c r="AB71" i="1"/>
  <c r="AC71" i="1" s="1"/>
  <c r="AA71" i="1"/>
  <c r="AD70" i="1"/>
  <c r="AE70" i="1" s="1"/>
  <c r="AB70" i="1"/>
  <c r="AC70" i="1" s="1"/>
  <c r="AA70" i="1"/>
  <c r="AD69" i="1"/>
  <c r="AE69" i="1" s="1"/>
  <c r="AB69" i="1"/>
  <c r="AC69" i="1" s="1"/>
  <c r="AA69" i="1"/>
  <c r="AD68" i="1"/>
  <c r="AE68" i="1" s="1"/>
  <c r="AB68" i="1"/>
  <c r="AC68" i="1" s="1"/>
  <c r="AA68" i="1"/>
  <c r="AD67" i="1"/>
  <c r="AE67" i="1" s="1"/>
  <c r="AB67" i="1"/>
  <c r="AC67" i="1" s="1"/>
  <c r="AA67" i="1"/>
  <c r="AD66" i="1"/>
  <c r="AE66" i="1" s="1"/>
  <c r="AB66" i="1"/>
  <c r="AC66" i="1" s="1"/>
  <c r="AA66" i="1"/>
  <c r="AD65" i="1"/>
  <c r="AE65" i="1" s="1"/>
  <c r="AB65" i="1"/>
  <c r="AC65" i="1" s="1"/>
  <c r="AA65" i="1"/>
  <c r="AD64" i="1"/>
  <c r="AE64" i="1" s="1"/>
  <c r="AB64" i="1"/>
  <c r="AC64" i="1" s="1"/>
  <c r="AA64" i="1"/>
  <c r="AD63" i="1"/>
  <c r="AE63" i="1" s="1"/>
  <c r="AB63" i="1"/>
  <c r="AC63" i="1" s="1"/>
  <c r="AA63" i="1"/>
  <c r="AD20" i="1"/>
  <c r="AE20" i="1" s="1"/>
  <c r="AB20" i="1"/>
  <c r="AC20" i="1" s="1"/>
  <c r="AA20" i="1"/>
  <c r="AD19" i="1"/>
  <c r="AE19" i="1" s="1"/>
  <c r="AB19" i="1"/>
  <c r="AC19" i="1" s="1"/>
  <c r="AA19" i="1"/>
  <c r="AD18" i="1"/>
  <c r="AE18" i="1" s="1"/>
  <c r="AB18" i="1"/>
  <c r="AC18" i="1" s="1"/>
  <c r="AA18" i="1"/>
  <c r="AD17" i="1"/>
  <c r="AE17" i="1" s="1"/>
  <c r="AB17" i="1"/>
  <c r="AC17" i="1" s="1"/>
  <c r="AA17" i="1"/>
  <c r="AD16" i="1"/>
  <c r="AE16" i="1" s="1"/>
  <c r="AB16" i="1"/>
  <c r="AC16" i="1" s="1"/>
  <c r="AA16" i="1"/>
  <c r="AE15" i="1"/>
  <c r="AD15" i="1"/>
  <c r="AB15" i="1"/>
  <c r="AC15" i="1" s="1"/>
  <c r="AA15" i="1"/>
  <c r="AD14" i="1"/>
  <c r="AE14" i="1" s="1"/>
  <c r="AB14" i="1"/>
  <c r="AC14" i="1" s="1"/>
  <c r="AA14" i="1"/>
  <c r="AD13" i="1"/>
  <c r="AE13" i="1" s="1"/>
  <c r="AB13" i="1"/>
  <c r="AC13" i="1" s="1"/>
  <c r="AA13" i="1"/>
  <c r="AD12" i="1"/>
  <c r="AE12" i="1" s="1"/>
  <c r="AB12" i="1"/>
  <c r="AC12" i="1" s="1"/>
  <c r="AA12" i="1"/>
  <c r="AD11" i="1"/>
  <c r="AE11" i="1" s="1"/>
  <c r="AB11" i="1"/>
  <c r="AC11" i="1" s="1"/>
  <c r="AA11" i="1"/>
  <c r="AD10" i="1"/>
  <c r="AE10" i="1" s="1"/>
  <c r="AB10" i="1"/>
  <c r="AC10" i="1" s="1"/>
  <c r="AA10" i="1"/>
  <c r="AD9" i="1"/>
  <c r="AE9" i="1" s="1"/>
  <c r="AB9" i="1"/>
  <c r="AC9" i="1" s="1"/>
  <c r="AA9" i="1"/>
  <c r="AD38" i="1"/>
  <c r="AE38" i="1" s="1"/>
  <c r="AB38" i="1"/>
  <c r="AC38" i="1" s="1"/>
  <c r="AA38" i="1"/>
  <c r="AD37" i="1"/>
  <c r="AE37" i="1" s="1"/>
  <c r="AB37" i="1"/>
  <c r="AC37" i="1" s="1"/>
  <c r="AA37" i="1"/>
  <c r="AD36" i="1"/>
  <c r="AE36" i="1" s="1"/>
  <c r="AB36" i="1"/>
  <c r="AC36" i="1" s="1"/>
  <c r="AA36" i="1"/>
  <c r="AD35" i="1"/>
  <c r="AE35" i="1" s="1"/>
  <c r="AB35" i="1"/>
  <c r="AC35" i="1" s="1"/>
  <c r="AA35" i="1"/>
  <c r="AD34" i="1"/>
  <c r="AE34" i="1" s="1"/>
  <c r="AB34" i="1"/>
  <c r="AC34" i="1" s="1"/>
  <c r="AA34" i="1"/>
  <c r="AD33" i="1"/>
  <c r="AE33" i="1" s="1"/>
  <c r="AB33" i="1"/>
  <c r="AC33" i="1" s="1"/>
  <c r="AA33" i="1"/>
  <c r="AD32" i="1"/>
  <c r="AE32" i="1" s="1"/>
  <c r="AB32" i="1"/>
  <c r="AC32" i="1" s="1"/>
  <c r="AA32" i="1"/>
  <c r="AD31" i="1"/>
  <c r="AE31" i="1" s="1"/>
  <c r="AB31" i="1"/>
  <c r="AC31" i="1" s="1"/>
  <c r="AA31" i="1"/>
  <c r="AD30" i="1"/>
  <c r="AE30" i="1" s="1"/>
  <c r="AB30" i="1"/>
  <c r="AC30" i="1" s="1"/>
  <c r="AA30" i="1"/>
  <c r="AD29" i="1"/>
  <c r="AE29" i="1" s="1"/>
  <c r="AB29" i="1"/>
  <c r="AC29" i="1" s="1"/>
  <c r="AA29" i="1"/>
  <c r="AD28" i="1"/>
  <c r="AE28" i="1" s="1"/>
  <c r="AB28" i="1"/>
  <c r="AC28" i="1" s="1"/>
  <c r="AA28" i="1"/>
  <c r="AD27" i="1"/>
  <c r="AE27" i="1" s="1"/>
  <c r="AB27" i="1"/>
  <c r="AC27" i="1" s="1"/>
  <c r="AA27" i="1"/>
  <c r="AD92" i="1"/>
  <c r="AE92" i="1" s="1"/>
  <c r="AB92" i="1"/>
  <c r="AC92" i="1" s="1"/>
  <c r="AA92" i="1"/>
  <c r="AD91" i="1"/>
  <c r="AE91" i="1" s="1"/>
  <c r="AB91" i="1"/>
  <c r="AC91" i="1" s="1"/>
  <c r="AA91" i="1"/>
  <c r="AE90" i="1"/>
  <c r="AD90" i="1"/>
  <c r="AB90" i="1"/>
  <c r="AC90" i="1" s="1"/>
  <c r="AA90" i="1"/>
  <c r="AD89" i="1"/>
  <c r="AE89" i="1" s="1"/>
  <c r="AB89" i="1"/>
  <c r="AC89" i="1" s="1"/>
  <c r="AA89" i="1"/>
  <c r="AD88" i="1"/>
  <c r="AE88" i="1" s="1"/>
  <c r="AB88" i="1"/>
  <c r="AC88" i="1" s="1"/>
  <c r="AA88" i="1"/>
  <c r="AD87" i="1"/>
  <c r="AE87" i="1" s="1"/>
  <c r="AB87" i="1"/>
  <c r="AC87" i="1" s="1"/>
  <c r="AA87" i="1"/>
  <c r="AD86" i="1"/>
  <c r="AE86" i="1" s="1"/>
  <c r="AB86" i="1"/>
  <c r="AC86" i="1" s="1"/>
  <c r="AA86" i="1"/>
  <c r="AD85" i="1"/>
  <c r="AE85" i="1" s="1"/>
  <c r="AB85" i="1"/>
  <c r="AC85" i="1" s="1"/>
  <c r="AA85" i="1"/>
  <c r="AD84" i="1"/>
  <c r="AE84" i="1" s="1"/>
  <c r="AB84" i="1"/>
  <c r="AC84" i="1" s="1"/>
  <c r="AA84" i="1"/>
  <c r="AD83" i="1"/>
  <c r="AE83" i="1" s="1"/>
  <c r="AB83" i="1"/>
  <c r="AC83" i="1" s="1"/>
  <c r="AA83" i="1"/>
  <c r="AD82" i="1"/>
  <c r="AE82" i="1" s="1"/>
  <c r="AB82" i="1"/>
  <c r="AC82" i="1" s="1"/>
  <c r="AA82" i="1"/>
  <c r="AD81" i="1"/>
  <c r="AE81" i="1" s="1"/>
  <c r="AB81" i="1"/>
  <c r="AC81" i="1" s="1"/>
  <c r="AA81" i="1"/>
  <c r="Z93" i="1"/>
  <c r="Y93" i="1"/>
  <c r="Y75" i="1"/>
  <c r="Z75" i="1"/>
  <c r="X92" i="1"/>
  <c r="X91" i="1"/>
  <c r="X90" i="1"/>
  <c r="X89" i="1"/>
  <c r="X88" i="1"/>
  <c r="X87" i="1"/>
  <c r="X86" i="1"/>
  <c r="X85" i="1"/>
  <c r="X84" i="1"/>
  <c r="X83" i="1"/>
  <c r="X82" i="1"/>
  <c r="X81" i="1"/>
  <c r="W94" i="1"/>
  <c r="V94" i="1"/>
  <c r="U94" i="1"/>
  <c r="T94" i="1"/>
  <c r="R94" i="1"/>
  <c r="Q94" i="1"/>
  <c r="P94" i="1"/>
  <c r="O94" i="1"/>
  <c r="N94" i="1"/>
  <c r="M94" i="1"/>
  <c r="I94" i="1"/>
  <c r="L94" i="1"/>
  <c r="F94" i="1"/>
  <c r="H94" i="1"/>
  <c r="G94" i="1"/>
  <c r="K94" i="1"/>
  <c r="J94" i="1"/>
  <c r="E94" i="1"/>
  <c r="D94" i="1"/>
  <c r="C94" i="1"/>
  <c r="AA94" i="1" s="1"/>
  <c r="B94" i="1"/>
  <c r="W93" i="1"/>
  <c r="B93" i="1"/>
  <c r="S94" i="1"/>
  <c r="X73" i="1"/>
  <c r="X74" i="1"/>
  <c r="X72" i="1"/>
  <c r="X71" i="1"/>
  <c r="S70" i="1"/>
  <c r="S76" i="1" s="1"/>
  <c r="X70" i="1"/>
  <c r="W76" i="1"/>
  <c r="V76" i="1"/>
  <c r="U76" i="1"/>
  <c r="T76" i="1"/>
  <c r="R76" i="1"/>
  <c r="Q76" i="1"/>
  <c r="P76" i="1"/>
  <c r="O76" i="1"/>
  <c r="N76" i="1"/>
  <c r="M76" i="1"/>
  <c r="I76" i="1"/>
  <c r="L76" i="1"/>
  <c r="F76" i="1"/>
  <c r="H76" i="1"/>
  <c r="G76" i="1"/>
  <c r="K76" i="1"/>
  <c r="J76" i="1"/>
  <c r="E76" i="1"/>
  <c r="D76" i="1"/>
  <c r="C76" i="1"/>
  <c r="B76" i="1"/>
  <c r="W75" i="1"/>
  <c r="B75" i="1"/>
  <c r="X56" i="1"/>
  <c r="X54" i="1"/>
  <c r="X55" i="1"/>
  <c r="X52" i="1"/>
  <c r="X51" i="1"/>
  <c r="X50" i="1"/>
  <c r="X49" i="1"/>
  <c r="X48" i="1"/>
  <c r="X47" i="1"/>
  <c r="X46" i="1"/>
  <c r="X45" i="1"/>
  <c r="W58" i="1"/>
  <c r="U58" i="1"/>
  <c r="T58" i="1"/>
  <c r="R58" i="1"/>
  <c r="Q58" i="1"/>
  <c r="P58" i="1"/>
  <c r="O58" i="1"/>
  <c r="N58" i="1"/>
  <c r="M58" i="1"/>
  <c r="H58" i="1"/>
  <c r="G58" i="1"/>
  <c r="K58" i="1"/>
  <c r="J58" i="1"/>
  <c r="E58" i="1"/>
  <c r="D58" i="1"/>
  <c r="C58" i="1"/>
  <c r="AD58" i="1" s="1"/>
  <c r="AE58" i="1" s="1"/>
  <c r="B58" i="1"/>
  <c r="W57" i="1"/>
  <c r="B57" i="1"/>
  <c r="I58" i="1"/>
  <c r="L58" i="1"/>
  <c r="V58" i="1"/>
  <c r="S58" i="1"/>
  <c r="F58" i="1"/>
  <c r="C22" i="1"/>
  <c r="X20" i="1"/>
  <c r="V20" i="1"/>
  <c r="X27" i="1"/>
  <c r="X38" i="1"/>
  <c r="X28" i="1"/>
  <c r="X29" i="1"/>
  <c r="X30" i="1"/>
  <c r="W40" i="1"/>
  <c r="U40" i="1"/>
  <c r="T40" i="1"/>
  <c r="R40" i="1"/>
  <c r="Q40" i="1"/>
  <c r="P40" i="1"/>
  <c r="O40" i="1"/>
  <c r="N40" i="1"/>
  <c r="M40" i="1"/>
  <c r="H40" i="1"/>
  <c r="G40" i="1"/>
  <c r="K40" i="1"/>
  <c r="J40" i="1"/>
  <c r="E40" i="1"/>
  <c r="D40" i="1"/>
  <c r="C40" i="1"/>
  <c r="AD40" i="1" s="1"/>
  <c r="AE40" i="1" s="1"/>
  <c r="B40" i="1"/>
  <c r="W39" i="1"/>
  <c r="B39" i="1"/>
  <c r="X37" i="1"/>
  <c r="X36" i="1"/>
  <c r="X35" i="1"/>
  <c r="X34" i="1"/>
  <c r="X33" i="1"/>
  <c r="X32" i="1"/>
  <c r="X31" i="1"/>
  <c r="X19" i="1"/>
  <c r="F15" i="1"/>
  <c r="L15" i="1"/>
  <c r="I15" i="1"/>
  <c r="S15" i="1"/>
  <c r="V15" i="1"/>
  <c r="V16" i="1"/>
  <c r="V17" i="1"/>
  <c r="V18" i="1"/>
  <c r="V19" i="1"/>
  <c r="X15" i="1"/>
  <c r="X16" i="1"/>
  <c r="X17" i="1"/>
  <c r="X18" i="1"/>
  <c r="V13" i="1"/>
  <c r="S14" i="1"/>
  <c r="S13" i="1"/>
  <c r="F14" i="1"/>
  <c r="L14" i="1"/>
  <c r="I14" i="1"/>
  <c r="L13" i="1"/>
  <c r="I13" i="1"/>
  <c r="F13" i="1"/>
  <c r="U22" i="1"/>
  <c r="T22" i="1"/>
  <c r="R22" i="1"/>
  <c r="Q22" i="1"/>
  <c r="P22" i="1"/>
  <c r="O22" i="1"/>
  <c r="N22" i="1"/>
  <c r="M22" i="1"/>
  <c r="W22" i="1"/>
  <c r="H22" i="1"/>
  <c r="K22" i="1"/>
  <c r="E22" i="1"/>
  <c r="G22" i="1"/>
  <c r="J22" i="1"/>
  <c r="D22" i="1"/>
  <c r="B22" i="1"/>
  <c r="W21" i="1"/>
  <c r="B21" i="1"/>
  <c r="X14" i="1"/>
  <c r="X13" i="1"/>
  <c r="X76" i="1"/>
  <c r="I22" i="1" l="1"/>
  <c r="AD22" i="1"/>
  <c r="AE22" i="1" s="1"/>
  <c r="AA40" i="1"/>
  <c r="AA22" i="1"/>
  <c r="AB76" i="1"/>
  <c r="AC76" i="1" s="1"/>
  <c r="AB94" i="1"/>
  <c r="AC94" i="1" s="1"/>
  <c r="AB22" i="1"/>
  <c r="AC22" i="1" s="1"/>
  <c r="AA58" i="1"/>
  <c r="AD94" i="1"/>
  <c r="AE94" i="1" s="1"/>
  <c r="AD76" i="1"/>
  <c r="AE76" i="1" s="1"/>
  <c r="AA76" i="1"/>
  <c r="AB58" i="1"/>
  <c r="AC58" i="1" s="1"/>
  <c r="AB40" i="1"/>
  <c r="AC40" i="1" s="1"/>
  <c r="X22" i="1"/>
  <c r="X58" i="1"/>
  <c r="F22" i="1"/>
  <c r="X57" i="1"/>
  <c r="X75" i="1"/>
  <c r="S22" i="1"/>
  <c r="V22" i="1"/>
  <c r="S40" i="1"/>
  <c r="X39" i="1"/>
  <c r="L22" i="1"/>
  <c r="X94" i="1"/>
  <c r="X93" i="1"/>
  <c r="X40" i="1"/>
  <c r="V40" i="1"/>
  <c r="F40" i="1"/>
  <c r="L40" i="1"/>
  <c r="I40" i="1"/>
</calcChain>
</file>

<file path=xl/sharedStrings.xml><?xml version="1.0" encoding="utf-8"?>
<sst xmlns="http://schemas.openxmlformats.org/spreadsheetml/2006/main" count="761" uniqueCount="113">
  <si>
    <t>TIVENYS</t>
  </si>
  <si>
    <t>H-E Disseny: 1.250</t>
  </si>
  <si>
    <t>Pob. Sanejada: 925</t>
  </si>
  <si>
    <t>cabal disseny</t>
  </si>
  <si>
    <t>MES</t>
  </si>
  <si>
    <t>DBO</t>
  </si>
  <si>
    <t>CARREGA</t>
  </si>
  <si>
    <t>Data</t>
  </si>
  <si>
    <t>Cabal</t>
  </si>
  <si>
    <t xml:space="preserve">MES Influent </t>
  </si>
  <si>
    <t>MES Efluent</t>
  </si>
  <si>
    <t>DBO Influent</t>
  </si>
  <si>
    <t>DBO Efluent</t>
  </si>
  <si>
    <t>DQO Influent</t>
  </si>
  <si>
    <t>DQO Efluent</t>
  </si>
  <si>
    <t>DQO</t>
  </si>
  <si>
    <t xml:space="preserve">pH Influent </t>
  </si>
  <si>
    <t>pH Efluent</t>
  </si>
  <si>
    <t xml:space="preserve">Cond Influent </t>
  </si>
  <si>
    <t>Cond Efluent</t>
  </si>
  <si>
    <t xml:space="preserve">Nt Influent </t>
  </si>
  <si>
    <t xml:space="preserve">Nt Efluent </t>
  </si>
  <si>
    <t>Nt</t>
  </si>
  <si>
    <t xml:space="preserve">Pt Influent </t>
  </si>
  <si>
    <t xml:space="preserve">Pt Efluent </t>
  </si>
  <si>
    <t>Pt</t>
  </si>
  <si>
    <t>Consum</t>
  </si>
  <si>
    <t>Energia</t>
  </si>
  <si>
    <t>EB1</t>
  </si>
  <si>
    <t>EB2</t>
  </si>
  <si>
    <t>Saturació</t>
  </si>
  <si>
    <t xml:space="preserve">Saturacio </t>
  </si>
  <si>
    <t>Saturacio</t>
  </si>
  <si>
    <t>hab equiv.</t>
  </si>
  <si>
    <t>2017</t>
  </si>
  <si>
    <t>(m3/mes)</t>
  </si>
  <si>
    <t>(m3/dia)</t>
  </si>
  <si>
    <t>(mg/l)</t>
  </si>
  <si>
    <t>%</t>
  </si>
  <si>
    <t>(Kwh)</t>
  </si>
  <si>
    <t>(Kwh/m3)</t>
  </si>
  <si>
    <t>MES Kg/dia</t>
  </si>
  <si>
    <t>MES %</t>
  </si>
  <si>
    <t>DBO5 Kg/dia</t>
  </si>
  <si>
    <t>DBO5 %</t>
  </si>
  <si>
    <t>habitants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</si>
  <si>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</si>
  <si>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</si>
  <si>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</si>
  <si>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</si>
  <si>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</si>
  <si>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</si>
  <si>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</si>
  <si>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</si>
  <si>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</si>
  <si>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</si>
  <si>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</si>
  <si>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</si>
  <si>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17</t>
  </si>
  <si>
    <t>MITJA 17</t>
  </si>
  <si>
    <t>2018</t>
  </si>
  <si>
    <t>TOTAL 18</t>
  </si>
  <si>
    <t>MITJA 18</t>
  </si>
  <si>
    <t>2019</t>
  </si>
  <si>
    <t>A partir del dia 08/08/2019 es deixa de transportar l'aigua residual del municipi de Tivenys al sistema de sanejament de Tortosa amb els camions cisterna</t>
  </si>
  <si>
    <t>18/12/19 Es posa en marxa el cabalímetre de sortida de l'EB2</t>
  </si>
  <si>
    <t>TOTAL 19</t>
  </si>
  <si>
    <t>MITJA 19</t>
  </si>
  <si>
    <t>2020</t>
  </si>
  <si>
    <t>El dia 29/06 deixa de funcionar el comptador elèctric per avaria</t>
  </si>
  <si>
    <t>Cabal tractat i consum electric del mes juliol no inclou dia 31/07/2020, dia en que es fa el traspas dels sistemes de sanejament del BE</t>
  </si>
  <si>
    <t>El cabal real amb lectura directa del cabalímetre de sortida des del 26/08/2020</t>
  </si>
  <si>
    <t>TOTAL 20</t>
  </si>
  <si>
    <t>MITJA 20</t>
  </si>
  <si>
    <t>MES Influ</t>
  </si>
  <si>
    <t>MES Eflu</t>
  </si>
  <si>
    <t>DBO Influ</t>
  </si>
  <si>
    <t>DBO Eflu</t>
  </si>
  <si>
    <t>DQO Influ</t>
  </si>
  <si>
    <t>DQO Eflu</t>
  </si>
  <si>
    <t>pH Influ</t>
  </si>
  <si>
    <t>pH Eflu</t>
  </si>
  <si>
    <t>Cond Influ</t>
  </si>
  <si>
    <t>Cond Eflu</t>
  </si>
  <si>
    <t>Nt Influ</t>
  </si>
  <si>
    <t>Nt Eflu</t>
  </si>
  <si>
    <t>Pt Influ</t>
  </si>
  <si>
    <t>Pt Eflu</t>
  </si>
  <si>
    <t>2021</t>
  </si>
  <si>
    <t>7.11</t>
  </si>
  <si>
    <t>7.5</t>
  </si>
  <si>
    <t>72.2</t>
  </si>
  <si>
    <t>-</t>
  </si>
  <si>
    <t>12.5</t>
  </si>
  <si>
    <t>10.95</t>
  </si>
  <si>
    <t>TOTAL 21</t>
  </si>
  <si>
    <t>MITJA 21</t>
  </si>
  <si>
    <t>2022</t>
  </si>
  <si>
    <t>EDAR en obres, Resultats de la mostra del EB2 a riu</t>
  </si>
  <si>
    <t>TOTAL 22</t>
  </si>
  <si>
    <t>MITJA 22</t>
  </si>
  <si>
    <t>E. generada</t>
  </si>
  <si>
    <t>AUTOCONSUM</t>
  </si>
  <si>
    <t>Injecció Xarxa</t>
  </si>
  <si>
    <t>Fangs</t>
  </si>
  <si>
    <t>Sequetat</t>
  </si>
  <si>
    <t>2023</t>
  </si>
  <si>
    <t>(kWh)</t>
  </si>
  <si>
    <t>Tn/mes</t>
  </si>
  <si>
    <t>(%)</t>
  </si>
  <si>
    <t>inici explotacio 12/06/23</t>
  </si>
  <si>
    <t>TOTAL 23</t>
  </si>
  <si>
    <t>MITJA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</si>
</sst>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P_t_s_-;\-* #,##0.00\ _P_t_s_-;_-* &quot;-&quot;??\ _P_t_s_-;_-@_-"/>
    <numFmt numFmtId="165" formatCode="#,##0.0"/>
    <numFmt numFmtId="166" formatCode="#,##0.000"/>
    <numFmt numFmtId="167" formatCode="_-* #,##0.0\ _P_t_s_-;\-* #,##0.0\ _P_t_s_-;_-* &quot;-&quot;??\ _P_t_s_-;_-@_-"/>
    <numFmt numFmtId="168" formatCode="_-* #,##0\ _P_t_s_-;\-* #,##0\ _P_t_s_-;_-* &quot;-&quot;??\ _P_t_s_-;_-@_-"/>
  </numFmts>
  <fonts count="8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2" fontId="0" fillId="0" borderId="0" xfId="0" applyNumberFormat="1"/>
    <xf numFmtId="3" fontId="0" fillId="0" borderId="0" xfId="0" applyNumberFormat="1"/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7" fontId="2" fillId="0" borderId="1" xfId="1" applyNumberFormat="1" applyFont="1" applyBorder="1" applyAlignment="1"/>
    <xf numFmtId="3" fontId="2" fillId="0" borderId="6" xfId="0" applyNumberFormat="1" applyFont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3" fontId="3" fillId="7" borderId="1" xfId="0" applyNumberFormat="1" applyFont="1" applyFill="1" applyBorder="1" applyAlignment="1">
      <alignment horizontal="right"/>
    </xf>
    <xf numFmtId="3" fontId="3" fillId="7" borderId="1" xfId="0" applyNumberFormat="1" applyFont="1" applyFill="1" applyBorder="1" applyAlignment="1">
      <alignment horizontal="left"/>
    </xf>
    <xf numFmtId="3" fontId="3" fillId="7" borderId="7" xfId="0" applyNumberFormat="1" applyFont="1" applyFill="1" applyBorder="1" applyAlignment="1">
      <alignment horizontal="right"/>
    </xf>
    <xf numFmtId="0" fontId="1" fillId="8" borderId="1" xfId="0" applyFont="1" applyFill="1" applyBorder="1"/>
    <xf numFmtId="0" fontId="6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right"/>
    </xf>
    <xf numFmtId="3" fontId="6" fillId="8" borderId="1" xfId="0" applyNumberFormat="1" applyFont="1" applyFill="1" applyBorder="1" applyAlignment="1">
      <alignment horizontal="left"/>
    </xf>
    <xf numFmtId="0" fontId="6" fillId="8" borderId="7" xfId="0" applyFont="1" applyFill="1" applyBorder="1" applyAlignment="1">
      <alignment horizontal="right"/>
    </xf>
    <xf numFmtId="3" fontId="3" fillId="9" borderId="8" xfId="0" applyNumberFormat="1" applyFont="1" applyFill="1" applyBorder="1" applyAlignment="1">
      <alignment horizontal="center"/>
    </xf>
    <xf numFmtId="3" fontId="3" fillId="9" borderId="9" xfId="0" applyNumberFormat="1" applyFont="1" applyFill="1" applyBorder="1" applyAlignment="1">
      <alignment horizontal="center"/>
    </xf>
    <xf numFmtId="3" fontId="3" fillId="9" borderId="10" xfId="0" applyNumberFormat="1" applyFont="1" applyFill="1" applyBorder="1" applyAlignment="1">
      <alignment horizontal="center"/>
    </xf>
    <xf numFmtId="3" fontId="3" fillId="9" borderId="1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9" fontId="2" fillId="0" borderId="16" xfId="2" applyFont="1" applyFill="1" applyBorder="1" applyAlignment="1">
      <alignment horizontal="center"/>
    </xf>
    <xf numFmtId="2" fontId="2" fillId="0" borderId="17" xfId="2" applyNumberFormat="1" applyFont="1" applyFill="1" applyBorder="1" applyAlignment="1">
      <alignment horizontal="center"/>
    </xf>
    <xf numFmtId="9" fontId="2" fillId="0" borderId="18" xfId="2" applyFont="1" applyFill="1" applyBorder="1" applyAlignment="1">
      <alignment horizontal="center"/>
    </xf>
    <xf numFmtId="2" fontId="2" fillId="0" borderId="19" xfId="2" applyNumberFormat="1" applyFont="1" applyFill="1" applyBorder="1" applyAlignment="1">
      <alignment horizontal="center"/>
    </xf>
    <xf numFmtId="0" fontId="0" fillId="0" borderId="4" xfId="0" applyBorder="1"/>
    <xf numFmtId="2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4" fontId="3" fillId="11" borderId="2" xfId="0" applyNumberFormat="1" applyFont="1" applyFill="1" applyBorder="1" applyAlignment="1">
      <alignment horizontal="center"/>
    </xf>
    <xf numFmtId="3" fontId="3" fillId="11" borderId="2" xfId="0" applyNumberFormat="1" applyFont="1" applyFill="1" applyBorder="1" applyAlignment="1">
      <alignment horizontal="center"/>
    </xf>
    <xf numFmtId="165" fontId="3" fillId="11" borderId="2" xfId="0" applyNumberFormat="1" applyFont="1" applyFill="1" applyBorder="1" applyAlignment="1">
      <alignment horizontal="center"/>
    </xf>
    <xf numFmtId="9" fontId="3" fillId="11" borderId="24" xfId="2" applyFont="1" applyFill="1" applyBorder="1" applyAlignment="1">
      <alignment horizontal="center"/>
    </xf>
    <xf numFmtId="2" fontId="3" fillId="11" borderId="25" xfId="2" applyNumberFormat="1" applyFont="1" applyFill="1" applyBorder="1" applyAlignment="1">
      <alignment horizontal="center"/>
    </xf>
    <xf numFmtId="9" fontId="3" fillId="11" borderId="26" xfId="2" applyFont="1" applyFill="1" applyBorder="1" applyAlignment="1">
      <alignment horizontal="center"/>
    </xf>
    <xf numFmtId="2" fontId="3" fillId="11" borderId="27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3" fontId="3" fillId="2" borderId="31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11" borderId="31" xfId="0" applyNumberFormat="1" applyFont="1" applyFill="1" applyBorder="1" applyAlignment="1">
      <alignment horizontal="center"/>
    </xf>
    <xf numFmtId="3" fontId="3" fillId="2" borderId="34" xfId="0" applyNumberFormat="1" applyFont="1" applyFill="1" applyBorder="1" applyAlignment="1">
      <alignment horizontal="center"/>
    </xf>
    <xf numFmtId="1" fontId="3" fillId="2" borderId="35" xfId="0" applyNumberFormat="1" applyFont="1" applyFill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11" borderId="35" xfId="0" applyNumberFormat="1" applyFont="1" applyFill="1" applyBorder="1" applyAlignment="1">
      <alignment horizontal="center"/>
    </xf>
    <xf numFmtId="3" fontId="3" fillId="10" borderId="34" xfId="0" applyNumberFormat="1" applyFont="1" applyFill="1" applyBorder="1" applyAlignment="1">
      <alignment horizontal="center"/>
    </xf>
    <xf numFmtId="2" fontId="3" fillId="10" borderId="35" xfId="0" applyNumberFormat="1" applyFont="1" applyFill="1" applyBorder="1" applyAlignment="1">
      <alignment horizontal="center"/>
    </xf>
    <xf numFmtId="9" fontId="2" fillId="0" borderId="36" xfId="2" applyFont="1" applyBorder="1" applyAlignment="1">
      <alignment horizontal="center"/>
    </xf>
    <xf numFmtId="3" fontId="3" fillId="10" borderId="37" xfId="0" applyNumberFormat="1" applyFont="1" applyFill="1" applyBorder="1" applyAlignment="1">
      <alignment horizontal="center"/>
    </xf>
    <xf numFmtId="9" fontId="3" fillId="10" borderId="35" xfId="2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1" fontId="3" fillId="2" borderId="39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" fontId="0" fillId="0" borderId="16" xfId="0" applyNumberFormat="1" applyBorder="1"/>
    <xf numFmtId="3" fontId="2" fillId="0" borderId="40" xfId="0" applyNumberFormat="1" applyFont="1" applyBorder="1" applyAlignment="1">
      <alignment horizontal="center"/>
    </xf>
    <xf numFmtId="0" fontId="0" fillId="6" borderId="0" xfId="0" applyFill="1"/>
    <xf numFmtId="165" fontId="2" fillId="0" borderId="7" xfId="0" applyNumberFormat="1" applyFont="1" applyBorder="1" applyAlignment="1">
      <alignment horizontal="center"/>
    </xf>
    <xf numFmtId="168" fontId="2" fillId="0" borderId="7" xfId="1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9" fontId="2" fillId="0" borderId="38" xfId="2" applyFont="1" applyFill="1" applyBorder="1" applyAlignment="1">
      <alignment horizontal="center"/>
    </xf>
    <xf numFmtId="3" fontId="3" fillId="4" borderId="23" xfId="0" applyNumberFormat="1" applyFont="1" applyFill="1" applyBorder="1" applyAlignment="1">
      <alignment horizontal="center"/>
    </xf>
    <xf numFmtId="3" fontId="3" fillId="4" borderId="4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3" fillId="6" borderId="35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3" fontId="3" fillId="2" borderId="43" xfId="0" applyNumberFormat="1" applyFont="1" applyFill="1" applyBorder="1" applyAlignment="1">
      <alignment horizontal="center"/>
    </xf>
    <xf numFmtId="2" fontId="3" fillId="2" borderId="43" xfId="0" applyNumberFormat="1" applyFont="1" applyFill="1" applyBorder="1" applyAlignment="1">
      <alignment horizontal="center"/>
    </xf>
    <xf numFmtId="2" fontId="2" fillId="0" borderId="36" xfId="2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165" fontId="2" fillId="0" borderId="48" xfId="0" applyNumberFormat="1" applyFont="1" applyBorder="1" applyAlignment="1">
      <alignment horizontal="center"/>
    </xf>
    <xf numFmtId="2" fontId="3" fillId="10" borderId="37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2" fontId="3" fillId="10" borderId="35" xfId="2" applyNumberFormat="1" applyFont="1" applyFill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9" fontId="3" fillId="11" borderId="51" xfId="2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  <name val="Cambria"/>
        <scheme val="none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indexed="10"/>
        <name val="Cambria"/>
        <scheme val="none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AL131"/>
  <sheetViews>
    <sheetView showGridLines="0" tabSelected="1" zoomScaleNormal="100" workbookViewId="0">
      <pane xSplit="1" topLeftCell="B113" activePane="topRight" state="frozen"/>
      <selection pane="topRight" activeCell="D149" sqref="D149"/>
    </sheetView>
  </sheetViews>
  <sheetFormatPr defaultColWidth="12.7109375" defaultRowHeight="12.75"/>
  <cols>
    <col min="1" max="1" width="10.42578125" customWidth="1"/>
    <col min="2" max="2" width="10.5703125" customWidth="1"/>
    <col min="3" max="3" width="10.140625" customWidth="1"/>
    <col min="4" max="4" width="10.85546875" customWidth="1"/>
    <col min="5" max="5" width="11.42578125" customWidth="1"/>
    <col min="6" max="6" width="7.7109375" style="10" customWidth="1"/>
    <col min="7" max="7" width="11.42578125" customWidth="1"/>
    <col min="8" max="8" width="12.7109375" customWidth="1"/>
    <col min="9" max="9" width="7.85546875" style="10" customWidth="1"/>
    <col min="10" max="10" width="11.42578125" customWidth="1"/>
    <col min="11" max="11" width="10.85546875" customWidth="1"/>
    <col min="12" max="12" width="7.42578125" style="10" customWidth="1"/>
    <col min="23" max="23" width="10.140625" style="9" customWidth="1"/>
  </cols>
  <sheetData>
    <row r="1" spans="1:32" ht="26.25">
      <c r="A1" s="1"/>
      <c r="B1" s="1"/>
      <c r="C1" s="17" t="s">
        <v>0</v>
      </c>
      <c r="D1" s="1"/>
      <c r="E1" s="4"/>
      <c r="F1" s="2"/>
      <c r="G1" s="130" t="s">
        <v>1</v>
      </c>
      <c r="H1" s="2"/>
      <c r="I1" s="2"/>
      <c r="J1" s="130" t="s">
        <v>2</v>
      </c>
      <c r="K1" s="2"/>
      <c r="L1" s="2"/>
      <c r="M1" s="2"/>
      <c r="N1" s="2"/>
      <c r="O1" s="2"/>
      <c r="W1" s="3"/>
      <c r="X1" s="2"/>
    </row>
    <row r="2" spans="1:32">
      <c r="A2" s="1"/>
      <c r="B2" s="39" t="s">
        <v>3</v>
      </c>
      <c r="C2" s="39">
        <v>150</v>
      </c>
      <c r="D2" s="40" t="s">
        <v>4</v>
      </c>
      <c r="E2" s="41">
        <v>340</v>
      </c>
      <c r="F2" s="42" t="s">
        <v>5</v>
      </c>
      <c r="G2" s="43">
        <v>500</v>
      </c>
      <c r="H2" s="2"/>
      <c r="I2" s="2"/>
      <c r="J2" s="2"/>
      <c r="K2" s="2"/>
      <c r="L2" s="2"/>
      <c r="M2" s="2"/>
      <c r="N2" s="2"/>
      <c r="O2" s="2"/>
      <c r="W2" s="3"/>
      <c r="X2" s="2"/>
    </row>
    <row r="3" spans="1:32">
      <c r="B3" s="31"/>
      <c r="C3" s="44" t="s">
        <v>6</v>
      </c>
      <c r="D3" s="45" t="s">
        <v>4</v>
      </c>
      <c r="E3" s="46">
        <v>51</v>
      </c>
      <c r="F3" s="47" t="s">
        <v>5</v>
      </c>
      <c r="G3" s="48">
        <v>75</v>
      </c>
    </row>
    <row r="6" spans="1:32" ht="13.5" thickBot="1"/>
    <row r="7" spans="1:32" s="75" customFormat="1" ht="13.5" thickTop="1">
      <c r="A7" s="14" t="s">
        <v>7</v>
      </c>
      <c r="B7" s="15" t="s">
        <v>8</v>
      </c>
      <c r="C7" s="81" t="s">
        <v>8</v>
      </c>
      <c r="D7" s="76" t="s">
        <v>9</v>
      </c>
      <c r="E7" s="15" t="s">
        <v>10</v>
      </c>
      <c r="F7" s="86" t="s">
        <v>4</v>
      </c>
      <c r="G7" s="76" t="s">
        <v>11</v>
      </c>
      <c r="H7" s="15" t="s">
        <v>12</v>
      </c>
      <c r="I7" s="86" t="s">
        <v>5</v>
      </c>
      <c r="J7" s="15" t="s">
        <v>13</v>
      </c>
      <c r="K7" s="15" t="s">
        <v>14</v>
      </c>
      <c r="L7" s="86" t="s">
        <v>15</v>
      </c>
      <c r="M7" s="15" t="s">
        <v>16</v>
      </c>
      <c r="N7" s="15" t="s">
        <v>17</v>
      </c>
      <c r="O7" s="15" t="s">
        <v>18</v>
      </c>
      <c r="P7" s="81" t="s">
        <v>19</v>
      </c>
      <c r="Q7" s="15" t="s">
        <v>20</v>
      </c>
      <c r="R7" s="15" t="s">
        <v>21</v>
      </c>
      <c r="S7" s="86" t="s">
        <v>22</v>
      </c>
      <c r="T7" s="15" t="s">
        <v>23</v>
      </c>
      <c r="U7" s="15" t="s">
        <v>24</v>
      </c>
      <c r="V7" s="86" t="s">
        <v>25</v>
      </c>
      <c r="W7" s="16" t="s">
        <v>26</v>
      </c>
      <c r="X7" s="16" t="s">
        <v>27</v>
      </c>
      <c r="Y7" s="16" t="s">
        <v>28</v>
      </c>
      <c r="Z7" s="62" t="s">
        <v>29</v>
      </c>
      <c r="AA7" s="49" t="s">
        <v>30</v>
      </c>
      <c r="AB7" s="50" t="s">
        <v>31</v>
      </c>
      <c r="AC7" s="51" t="s">
        <v>32</v>
      </c>
      <c r="AD7" s="52" t="s">
        <v>30</v>
      </c>
      <c r="AE7" s="51" t="s">
        <v>30</v>
      </c>
      <c r="AF7" s="49" t="s">
        <v>33</v>
      </c>
    </row>
    <row r="8" spans="1:32" ht="13.5" thickBot="1">
      <c r="A8" s="11" t="s">
        <v>34</v>
      </c>
      <c r="B8" s="12" t="s">
        <v>35</v>
      </c>
      <c r="C8" s="82" t="s">
        <v>36</v>
      </c>
      <c r="D8" s="77" t="s">
        <v>37</v>
      </c>
      <c r="E8" s="12" t="s">
        <v>37</v>
      </c>
      <c r="F8" s="87" t="s">
        <v>38</v>
      </c>
      <c r="G8" s="77" t="s">
        <v>37</v>
      </c>
      <c r="H8" s="12" t="s">
        <v>37</v>
      </c>
      <c r="I8" s="87" t="s">
        <v>38</v>
      </c>
      <c r="J8" s="12" t="s">
        <v>37</v>
      </c>
      <c r="K8" s="12" t="s">
        <v>37</v>
      </c>
      <c r="L8" s="87" t="s">
        <v>38</v>
      </c>
      <c r="M8" s="12"/>
      <c r="N8" s="12"/>
      <c r="O8" s="12"/>
      <c r="P8" s="82"/>
      <c r="Q8" s="11"/>
      <c r="R8" s="11"/>
      <c r="S8" s="87" t="s">
        <v>38</v>
      </c>
      <c r="T8" s="11"/>
      <c r="U8" s="11"/>
      <c r="V8" s="87" t="s">
        <v>38</v>
      </c>
      <c r="W8" s="13" t="s">
        <v>39</v>
      </c>
      <c r="X8" s="13" t="s">
        <v>40</v>
      </c>
      <c r="Y8" s="13" t="s">
        <v>39</v>
      </c>
      <c r="Z8" s="63" t="s">
        <v>39</v>
      </c>
      <c r="AA8" s="53" t="s">
        <v>8</v>
      </c>
      <c r="AB8" s="54" t="s">
        <v>41</v>
      </c>
      <c r="AC8" s="55" t="s">
        <v>42</v>
      </c>
      <c r="AD8" s="56" t="s">
        <v>43</v>
      </c>
      <c r="AE8" s="55" t="s">
        <v>44</v>
      </c>
      <c r="AF8" s="53" t="s">
        <v>45</v>
      </c>
    </row>
    <row r="9" spans="1:32" ht="13.5" thickTop="1">
      <c r="A9" s="21" t="s">
        <v>46</v>
      </c>
      <c r="B9" s="5"/>
      <c r="C9" s="83"/>
      <c r="D9" s="78"/>
      <c r="E9" s="5"/>
      <c r="F9" s="83"/>
      <c r="G9" s="78"/>
      <c r="H9" s="5"/>
      <c r="I9" s="83"/>
      <c r="J9" s="5"/>
      <c r="K9" s="5"/>
      <c r="L9" s="83"/>
      <c r="M9" s="18"/>
      <c r="N9" s="18"/>
      <c r="O9" s="19"/>
      <c r="P9" s="83"/>
      <c r="Q9" s="5"/>
      <c r="R9" s="18"/>
      <c r="S9" s="83"/>
      <c r="T9" s="5"/>
      <c r="U9" s="18"/>
      <c r="V9" s="83"/>
      <c r="W9" s="20"/>
      <c r="X9" s="6"/>
      <c r="Y9" s="61"/>
      <c r="Z9" s="61"/>
      <c r="AA9" s="57">
        <f>C9/$C$2</f>
        <v>0</v>
      </c>
      <c r="AB9" s="58">
        <f>(C9*D9)/1000</f>
        <v>0</v>
      </c>
      <c r="AC9" s="59">
        <f>(AB9)/$E$3</f>
        <v>0</v>
      </c>
      <c r="AD9" s="60">
        <f>(C9*G9)/1000</f>
        <v>0</v>
      </c>
      <c r="AE9" s="59">
        <f>(AD9)/$G$3</f>
        <v>0</v>
      </c>
      <c r="AF9" s="95">
        <f>(0.8*C9*G9)/60</f>
        <v>0</v>
      </c>
    </row>
    <row r="10" spans="1:32">
      <c r="A10" s="21" t="s">
        <v>47</v>
      </c>
      <c r="B10" s="5"/>
      <c r="C10" s="83"/>
      <c r="D10" s="78"/>
      <c r="E10" s="5"/>
      <c r="F10" s="83"/>
      <c r="G10" s="78"/>
      <c r="H10" s="5"/>
      <c r="I10" s="83"/>
      <c r="J10" s="5"/>
      <c r="K10" s="5"/>
      <c r="L10" s="83"/>
      <c r="M10" s="18"/>
      <c r="N10" s="18"/>
      <c r="O10" s="19"/>
      <c r="P10" s="83"/>
      <c r="Q10" s="5"/>
      <c r="R10" s="18"/>
      <c r="S10" s="83"/>
      <c r="T10" s="5"/>
      <c r="U10" s="18"/>
      <c r="V10" s="83"/>
      <c r="W10" s="5"/>
      <c r="X10" s="6"/>
      <c r="Y10" s="31"/>
      <c r="Z10" s="31"/>
      <c r="AA10" s="57">
        <f t="shared" ref="AA10:AA20" si="0">C10/$C$2</f>
        <v>0</v>
      </c>
      <c r="AB10" s="58">
        <f t="shared" ref="AB10:AB20" si="1">(C10*D10)/1000</f>
        <v>0</v>
      </c>
      <c r="AC10" s="59">
        <f t="shared" ref="AC10:AC20" si="2">(AB10)/$E$3</f>
        <v>0</v>
      </c>
      <c r="AD10" s="60">
        <f t="shared" ref="AD10:AD20" si="3">(C10*G10)/1000</f>
        <v>0</v>
      </c>
      <c r="AE10" s="59">
        <f t="shared" ref="AE10:AE20" si="4">(AD10)/$G$3</f>
        <v>0</v>
      </c>
      <c r="AF10" s="95">
        <f t="shared" ref="AF10:AF20" si="5">(0.8*C10*G10)/60</f>
        <v>0</v>
      </c>
    </row>
    <row r="11" spans="1:32">
      <c r="A11" s="21" t="s">
        <v>48</v>
      </c>
      <c r="B11" s="5"/>
      <c r="C11" s="83"/>
      <c r="D11" s="78"/>
      <c r="E11" s="5"/>
      <c r="F11" s="83"/>
      <c r="G11" s="78"/>
      <c r="H11" s="5"/>
      <c r="I11" s="83"/>
      <c r="J11" s="5"/>
      <c r="K11" s="5"/>
      <c r="L11" s="83"/>
      <c r="M11" s="18"/>
      <c r="N11" s="18"/>
      <c r="O11" s="19"/>
      <c r="P11" s="83"/>
      <c r="Q11" s="5"/>
      <c r="R11" s="18"/>
      <c r="S11" s="83"/>
      <c r="T11" s="5"/>
      <c r="U11" s="18"/>
      <c r="V11" s="83"/>
      <c r="W11" s="5"/>
      <c r="X11" s="6"/>
      <c r="Y11" s="31"/>
      <c r="Z11" s="31"/>
      <c r="AA11" s="57">
        <f t="shared" si="0"/>
        <v>0</v>
      </c>
      <c r="AB11" s="58">
        <f t="shared" si="1"/>
        <v>0</v>
      </c>
      <c r="AC11" s="59">
        <f t="shared" si="2"/>
        <v>0</v>
      </c>
      <c r="AD11" s="60">
        <f t="shared" si="3"/>
        <v>0</v>
      </c>
      <c r="AE11" s="59">
        <f t="shared" si="4"/>
        <v>0</v>
      </c>
      <c r="AF11" s="95">
        <f t="shared" si="5"/>
        <v>0</v>
      </c>
    </row>
    <row r="12" spans="1:32">
      <c r="A12" s="21" t="s">
        <v>49</v>
      </c>
      <c r="B12" s="5"/>
      <c r="C12" s="83"/>
      <c r="D12" s="78"/>
      <c r="E12" s="5"/>
      <c r="F12" s="83"/>
      <c r="G12" s="78"/>
      <c r="H12" s="5"/>
      <c r="I12" s="83"/>
      <c r="J12" s="5"/>
      <c r="K12" s="5"/>
      <c r="L12" s="83"/>
      <c r="M12" s="18"/>
      <c r="N12" s="18"/>
      <c r="O12" s="19"/>
      <c r="P12" s="83"/>
      <c r="Q12" s="5"/>
      <c r="R12" s="18"/>
      <c r="S12" s="83"/>
      <c r="T12" s="5"/>
      <c r="U12" s="18"/>
      <c r="V12" s="83"/>
      <c r="W12" s="5"/>
      <c r="X12" s="6"/>
      <c r="Y12" s="31"/>
      <c r="Z12" s="31"/>
      <c r="AA12" s="57">
        <f t="shared" si="0"/>
        <v>0</v>
      </c>
      <c r="AB12" s="58">
        <f t="shared" si="1"/>
        <v>0</v>
      </c>
      <c r="AC12" s="59">
        <f t="shared" si="2"/>
        <v>0</v>
      </c>
      <c r="AD12" s="60">
        <f t="shared" si="3"/>
        <v>0</v>
      </c>
      <c r="AE12" s="59">
        <f t="shared" si="4"/>
        <v>0</v>
      </c>
      <c r="AF12" s="95">
        <f t="shared" si="5"/>
        <v>0</v>
      </c>
    </row>
    <row r="13" spans="1:32">
      <c r="A13" s="21" t="s">
        <v>50</v>
      </c>
      <c r="B13" s="5">
        <v>882</v>
      </c>
      <c r="C13" s="83">
        <v>68</v>
      </c>
      <c r="D13" s="78">
        <v>367</v>
      </c>
      <c r="E13" s="5">
        <v>92</v>
      </c>
      <c r="F13" s="88">
        <f>+(D13-E13)/D13</f>
        <v>0.74931880108991822</v>
      </c>
      <c r="G13" s="78">
        <v>500</v>
      </c>
      <c r="H13" s="5">
        <v>82</v>
      </c>
      <c r="I13" s="88">
        <f>+(G13-H13)/G13</f>
        <v>0.83599999999999997</v>
      </c>
      <c r="J13" s="5">
        <v>1003</v>
      </c>
      <c r="K13" s="5">
        <v>251</v>
      </c>
      <c r="L13" s="88">
        <f>+(J13-K13)/J13</f>
        <v>0.74975074775672979</v>
      </c>
      <c r="M13" s="18">
        <v>7.3</v>
      </c>
      <c r="N13" s="18">
        <v>7.6</v>
      </c>
      <c r="O13" s="5">
        <v>1878</v>
      </c>
      <c r="P13" s="83">
        <v>1519</v>
      </c>
      <c r="Q13" s="5">
        <v>87</v>
      </c>
      <c r="R13" s="18">
        <v>43.3</v>
      </c>
      <c r="S13" s="88">
        <f>+(Q13-R13)/Q13</f>
        <v>0.50229885057471269</v>
      </c>
      <c r="T13" s="5">
        <v>20</v>
      </c>
      <c r="U13" s="18">
        <v>7.5</v>
      </c>
      <c r="V13" s="88">
        <f>+(T13-U13)/T13</f>
        <v>0.625</v>
      </c>
      <c r="W13" s="5">
        <v>1462</v>
      </c>
      <c r="X13" s="6">
        <f t="shared" ref="X13:X20" si="6">W13/B13</f>
        <v>1.6575963718820861</v>
      </c>
      <c r="Y13" s="5"/>
      <c r="Z13" s="5"/>
      <c r="AA13" s="57">
        <f t="shared" si="0"/>
        <v>0.45333333333333331</v>
      </c>
      <c r="AB13" s="58">
        <f t="shared" si="1"/>
        <v>24.956</v>
      </c>
      <c r="AC13" s="59">
        <f t="shared" si="2"/>
        <v>0.48933333333333334</v>
      </c>
      <c r="AD13" s="60">
        <f t="shared" si="3"/>
        <v>34</v>
      </c>
      <c r="AE13" s="59">
        <f t="shared" si="4"/>
        <v>0.45333333333333331</v>
      </c>
      <c r="AF13" s="95">
        <f t="shared" si="5"/>
        <v>453.33333333333337</v>
      </c>
    </row>
    <row r="14" spans="1:32">
      <c r="A14" s="21" t="s">
        <v>51</v>
      </c>
      <c r="B14" s="5">
        <v>2416</v>
      </c>
      <c r="C14" s="83">
        <v>81</v>
      </c>
      <c r="D14" s="78">
        <v>490.25</v>
      </c>
      <c r="E14" s="5">
        <v>119</v>
      </c>
      <c r="F14" s="88">
        <f>+(D14-E14)/D14</f>
        <v>0.75726670066292712</v>
      </c>
      <c r="G14" s="78">
        <v>535</v>
      </c>
      <c r="H14" s="5">
        <v>179</v>
      </c>
      <c r="I14" s="88">
        <f>+(G14-H14)/G14</f>
        <v>0.66542056074766354</v>
      </c>
      <c r="J14" s="5">
        <v>1007</v>
      </c>
      <c r="K14" s="5">
        <v>482</v>
      </c>
      <c r="L14" s="88">
        <f>+(J14-K14)/J14</f>
        <v>0.52135054617676269</v>
      </c>
      <c r="M14" s="18">
        <v>7.5</v>
      </c>
      <c r="N14" s="18">
        <v>7.3</v>
      </c>
      <c r="O14" s="5">
        <v>2095</v>
      </c>
      <c r="P14" s="83">
        <v>1507</v>
      </c>
      <c r="Q14" s="5">
        <v>114</v>
      </c>
      <c r="R14" s="18">
        <v>53.4</v>
      </c>
      <c r="S14" s="88">
        <f>+(Q14-R14)/Q14</f>
        <v>0.53157894736842104</v>
      </c>
      <c r="T14" s="5"/>
      <c r="U14" s="18">
        <v>8</v>
      </c>
      <c r="V14" s="88"/>
      <c r="W14" s="5">
        <v>2733</v>
      </c>
      <c r="X14" s="6">
        <f t="shared" si="6"/>
        <v>1.1312086092715232</v>
      </c>
      <c r="Y14" s="5"/>
      <c r="Z14" s="5"/>
      <c r="AA14" s="57">
        <f t="shared" si="0"/>
        <v>0.54</v>
      </c>
      <c r="AB14" s="58">
        <f t="shared" si="1"/>
        <v>39.710250000000002</v>
      </c>
      <c r="AC14" s="59">
        <f t="shared" si="2"/>
        <v>0.7786323529411765</v>
      </c>
      <c r="AD14" s="60">
        <f t="shared" si="3"/>
        <v>43.335000000000001</v>
      </c>
      <c r="AE14" s="59">
        <f t="shared" si="4"/>
        <v>0.57779999999999998</v>
      </c>
      <c r="AF14" s="95">
        <f t="shared" si="5"/>
        <v>577.79999999999995</v>
      </c>
    </row>
    <row r="15" spans="1:32">
      <c r="A15" s="21" t="s">
        <v>52</v>
      </c>
      <c r="B15" s="5">
        <v>2459</v>
      </c>
      <c r="C15" s="83">
        <v>79.322580645161295</v>
      </c>
      <c r="D15" s="78">
        <v>140.75</v>
      </c>
      <c r="E15" s="5">
        <v>254</v>
      </c>
      <c r="F15" s="88">
        <f>+(D15-E15)/D15</f>
        <v>-0.80461811722912968</v>
      </c>
      <c r="G15" s="78">
        <v>370</v>
      </c>
      <c r="H15" s="5">
        <v>330</v>
      </c>
      <c r="I15" s="88">
        <f>+(G15-H15)/G15</f>
        <v>0.10810810810810811</v>
      </c>
      <c r="J15" s="5">
        <v>591</v>
      </c>
      <c r="K15" s="5">
        <v>581</v>
      </c>
      <c r="L15" s="88">
        <f>+(J15-K15)/J15</f>
        <v>1.6920473773265651E-2</v>
      </c>
      <c r="M15" s="27">
        <v>7.3</v>
      </c>
      <c r="N15" s="27">
        <v>7.3</v>
      </c>
      <c r="O15" s="30">
        <v>1931</v>
      </c>
      <c r="P15" s="83">
        <v>1570</v>
      </c>
      <c r="Q15" s="5">
        <v>91</v>
      </c>
      <c r="R15" s="18">
        <v>70.3</v>
      </c>
      <c r="S15" s="88">
        <f>+(Q15-R15)/Q15</f>
        <v>0.2274725274725275</v>
      </c>
      <c r="T15" s="5">
        <v>10</v>
      </c>
      <c r="U15" s="18">
        <v>9.9</v>
      </c>
      <c r="V15" s="88">
        <f t="shared" ref="V15:V20" si="7">+(T15-U15)/T15</f>
        <v>9.9999999999999638E-3</v>
      </c>
      <c r="W15" s="5">
        <v>1517</v>
      </c>
      <c r="X15" s="6">
        <f t="shared" si="6"/>
        <v>0.61691744611630739</v>
      </c>
      <c r="Y15" s="5"/>
      <c r="Z15" s="5"/>
      <c r="AA15" s="57">
        <f t="shared" si="0"/>
        <v>0.52881720430107526</v>
      </c>
      <c r="AB15" s="58">
        <f t="shared" si="1"/>
        <v>11.164653225806452</v>
      </c>
      <c r="AC15" s="59">
        <f t="shared" si="2"/>
        <v>0.21891476913345984</v>
      </c>
      <c r="AD15" s="60">
        <f t="shared" si="3"/>
        <v>29.349354838709679</v>
      </c>
      <c r="AE15" s="59">
        <f t="shared" si="4"/>
        <v>0.3913247311827957</v>
      </c>
      <c r="AF15" s="95">
        <f t="shared" si="5"/>
        <v>391.32473118279574</v>
      </c>
    </row>
    <row r="16" spans="1:32">
      <c r="A16" s="21" t="s">
        <v>53</v>
      </c>
      <c r="B16" s="5">
        <v>2380.6999999999998</v>
      </c>
      <c r="C16" s="83">
        <v>76.796774193548387</v>
      </c>
      <c r="D16" s="78">
        <v>147.6</v>
      </c>
      <c r="E16" s="5"/>
      <c r="F16" s="83"/>
      <c r="G16" s="78">
        <v>354</v>
      </c>
      <c r="H16" s="5"/>
      <c r="I16" s="83"/>
      <c r="J16" s="5">
        <v>633</v>
      </c>
      <c r="K16" s="5"/>
      <c r="L16" s="83"/>
      <c r="M16" s="18">
        <v>7.5</v>
      </c>
      <c r="N16" s="18"/>
      <c r="O16" s="5">
        <v>1574</v>
      </c>
      <c r="P16" s="83"/>
      <c r="Q16" s="5">
        <v>94</v>
      </c>
      <c r="R16" s="18"/>
      <c r="S16" s="83"/>
      <c r="T16" s="5">
        <v>9</v>
      </c>
      <c r="U16" s="29"/>
      <c r="V16" s="83">
        <f t="shared" si="7"/>
        <v>1</v>
      </c>
      <c r="W16" s="5">
        <v>296</v>
      </c>
      <c r="X16" s="6">
        <f t="shared" si="6"/>
        <v>0.12433317931700762</v>
      </c>
      <c r="Y16" s="5"/>
      <c r="Z16" s="5"/>
      <c r="AA16" s="57">
        <f t="shared" si="0"/>
        <v>0.51197849462365597</v>
      </c>
      <c r="AB16" s="58">
        <f t="shared" si="1"/>
        <v>11.335203870967742</v>
      </c>
      <c r="AC16" s="59">
        <f t="shared" si="2"/>
        <v>0.22225889943074004</v>
      </c>
      <c r="AD16" s="60">
        <f t="shared" si="3"/>
        <v>27.186058064516128</v>
      </c>
      <c r="AE16" s="59">
        <f t="shared" si="4"/>
        <v>0.36248077419354841</v>
      </c>
      <c r="AF16" s="95">
        <f t="shared" si="5"/>
        <v>362.48077419354837</v>
      </c>
    </row>
    <row r="17" spans="1:32">
      <c r="A17" s="21" t="s">
        <v>54</v>
      </c>
      <c r="B17" s="5">
        <v>2286.3999999999996</v>
      </c>
      <c r="C17" s="83">
        <v>76.213333333333324</v>
      </c>
      <c r="D17" s="78">
        <v>180</v>
      </c>
      <c r="E17" s="5"/>
      <c r="F17" s="83"/>
      <c r="G17" s="78">
        <v>445</v>
      </c>
      <c r="H17" s="5"/>
      <c r="I17" s="83"/>
      <c r="J17" s="5">
        <v>741</v>
      </c>
      <c r="K17" s="5"/>
      <c r="L17" s="83"/>
      <c r="M17" s="18">
        <v>7.4</v>
      </c>
      <c r="N17" s="18"/>
      <c r="O17" s="5">
        <v>1514</v>
      </c>
      <c r="P17" s="83"/>
      <c r="Q17" s="5">
        <v>86</v>
      </c>
      <c r="R17" s="18"/>
      <c r="S17" s="83"/>
      <c r="T17" s="5">
        <v>11</v>
      </c>
      <c r="U17" s="18"/>
      <c r="V17" s="83">
        <f t="shared" si="7"/>
        <v>1</v>
      </c>
      <c r="W17" s="5">
        <v>333</v>
      </c>
      <c r="X17" s="6">
        <f t="shared" si="6"/>
        <v>0.14564380685794265</v>
      </c>
      <c r="Y17" s="5">
        <v>163</v>
      </c>
      <c r="Z17" s="5">
        <v>1054</v>
      </c>
      <c r="AA17" s="57">
        <f t="shared" si="0"/>
        <v>0.50808888888888881</v>
      </c>
      <c r="AB17" s="58">
        <f t="shared" si="1"/>
        <v>13.718399999999997</v>
      </c>
      <c r="AC17" s="59">
        <f t="shared" si="2"/>
        <v>0.26898823529411758</v>
      </c>
      <c r="AD17" s="60">
        <f t="shared" si="3"/>
        <v>33.91493333333333</v>
      </c>
      <c r="AE17" s="59">
        <f t="shared" si="4"/>
        <v>0.45219911111111105</v>
      </c>
      <c r="AF17" s="95">
        <f t="shared" si="5"/>
        <v>452.19911111111105</v>
      </c>
    </row>
    <row r="18" spans="1:32">
      <c r="A18" s="21" t="s">
        <v>55</v>
      </c>
      <c r="B18" s="5">
        <v>2475</v>
      </c>
      <c r="C18" s="83">
        <v>79.838709677419359</v>
      </c>
      <c r="D18" s="78">
        <v>233</v>
      </c>
      <c r="E18" s="5"/>
      <c r="F18" s="83"/>
      <c r="G18" s="78">
        <v>433</v>
      </c>
      <c r="H18" s="5"/>
      <c r="I18" s="83"/>
      <c r="J18" s="5">
        <v>744</v>
      </c>
      <c r="K18" s="5"/>
      <c r="L18" s="83"/>
      <c r="M18" s="18">
        <v>7.8</v>
      </c>
      <c r="N18" s="18"/>
      <c r="O18" s="5">
        <v>1513</v>
      </c>
      <c r="P18" s="83"/>
      <c r="Q18" s="5">
        <v>91</v>
      </c>
      <c r="R18" s="18"/>
      <c r="S18" s="83"/>
      <c r="T18" s="5">
        <v>9</v>
      </c>
      <c r="U18" s="18"/>
      <c r="V18" s="83">
        <f t="shared" si="7"/>
        <v>1</v>
      </c>
      <c r="W18" s="5">
        <v>437</v>
      </c>
      <c r="X18" s="6">
        <f t="shared" si="6"/>
        <v>0.17656565656565656</v>
      </c>
      <c r="Y18" s="5">
        <v>189</v>
      </c>
      <c r="Z18" s="5">
        <v>1125</v>
      </c>
      <c r="AA18" s="57">
        <f t="shared" si="0"/>
        <v>0.53225806451612911</v>
      </c>
      <c r="AB18" s="58">
        <f t="shared" si="1"/>
        <v>18.602419354838712</v>
      </c>
      <c r="AC18" s="59">
        <f t="shared" si="2"/>
        <v>0.364753320683112</v>
      </c>
      <c r="AD18" s="60">
        <f t="shared" si="3"/>
        <v>34.570161290322581</v>
      </c>
      <c r="AE18" s="59">
        <f t="shared" si="4"/>
        <v>0.46093548387096772</v>
      </c>
      <c r="AF18" s="95">
        <f t="shared" si="5"/>
        <v>460.93548387096774</v>
      </c>
    </row>
    <row r="19" spans="1:32">
      <c r="A19" s="21" t="s">
        <v>56</v>
      </c>
      <c r="B19" s="5">
        <v>2416</v>
      </c>
      <c r="C19" s="83">
        <v>81</v>
      </c>
      <c r="D19" s="78">
        <v>149</v>
      </c>
      <c r="E19" s="5"/>
      <c r="F19" s="83"/>
      <c r="G19" s="78">
        <v>355</v>
      </c>
      <c r="H19" s="5"/>
      <c r="I19" s="83"/>
      <c r="J19" s="5">
        <v>556</v>
      </c>
      <c r="K19" s="5"/>
      <c r="L19" s="83"/>
      <c r="M19" s="18">
        <v>7.7</v>
      </c>
      <c r="N19" s="18"/>
      <c r="O19" s="5">
        <v>1279</v>
      </c>
      <c r="P19" s="83"/>
      <c r="Q19" s="5">
        <v>66</v>
      </c>
      <c r="R19" s="18"/>
      <c r="S19" s="83"/>
      <c r="T19" s="5">
        <v>7</v>
      </c>
      <c r="U19" s="18"/>
      <c r="V19" s="83">
        <f t="shared" si="7"/>
        <v>1</v>
      </c>
      <c r="W19" s="5">
        <v>427</v>
      </c>
      <c r="X19" s="6">
        <f t="shared" si="6"/>
        <v>0.17673841059602649</v>
      </c>
      <c r="Y19" s="5">
        <v>184</v>
      </c>
      <c r="Z19" s="5">
        <v>1178</v>
      </c>
      <c r="AA19" s="57">
        <f t="shared" si="0"/>
        <v>0.54</v>
      </c>
      <c r="AB19" s="58">
        <f t="shared" si="1"/>
        <v>12.069000000000001</v>
      </c>
      <c r="AC19" s="59">
        <f t="shared" si="2"/>
        <v>0.23664705882352943</v>
      </c>
      <c r="AD19" s="60">
        <f t="shared" si="3"/>
        <v>28.754999999999999</v>
      </c>
      <c r="AE19" s="59">
        <f t="shared" si="4"/>
        <v>0.38339999999999996</v>
      </c>
      <c r="AF19" s="95">
        <f t="shared" si="5"/>
        <v>383.4</v>
      </c>
    </row>
    <row r="20" spans="1:32" ht="13.5" thickBot="1">
      <c r="A20" s="21" t="s">
        <v>57</v>
      </c>
      <c r="B20" s="5">
        <v>2272</v>
      </c>
      <c r="C20" s="83">
        <v>73</v>
      </c>
      <c r="D20" s="78">
        <v>204</v>
      </c>
      <c r="E20" s="5"/>
      <c r="F20" s="83"/>
      <c r="G20" s="78">
        <v>505</v>
      </c>
      <c r="H20" s="5"/>
      <c r="I20" s="83"/>
      <c r="J20" s="5">
        <v>862</v>
      </c>
      <c r="K20" s="5"/>
      <c r="L20" s="83"/>
      <c r="M20" s="18">
        <v>7.5</v>
      </c>
      <c r="N20" s="18"/>
      <c r="O20" s="5">
        <v>1667</v>
      </c>
      <c r="P20" s="83"/>
      <c r="Q20" s="5">
        <v>92</v>
      </c>
      <c r="R20" s="18"/>
      <c r="S20" s="83"/>
      <c r="T20" s="5">
        <v>9</v>
      </c>
      <c r="U20" s="18"/>
      <c r="V20" s="83">
        <f t="shared" si="7"/>
        <v>1</v>
      </c>
      <c r="W20" s="5">
        <v>408</v>
      </c>
      <c r="X20" s="6">
        <f t="shared" si="6"/>
        <v>0.1795774647887324</v>
      </c>
      <c r="Y20" s="5">
        <v>213</v>
      </c>
      <c r="Z20" s="5">
        <v>1115</v>
      </c>
      <c r="AA20" s="57">
        <f t="shared" si="0"/>
        <v>0.48666666666666669</v>
      </c>
      <c r="AB20" s="58">
        <f t="shared" si="1"/>
        <v>14.891999999999999</v>
      </c>
      <c r="AC20" s="59">
        <f t="shared" si="2"/>
        <v>0.29199999999999998</v>
      </c>
      <c r="AD20" s="60">
        <f t="shared" si="3"/>
        <v>36.865000000000002</v>
      </c>
      <c r="AE20" s="59">
        <f t="shared" si="4"/>
        <v>0.49153333333333338</v>
      </c>
      <c r="AF20" s="95">
        <f t="shared" si="5"/>
        <v>491.53333333333342</v>
      </c>
    </row>
    <row r="21" spans="1:32" ht="13.5" thickTop="1">
      <c r="A21" s="22" t="s">
        <v>58</v>
      </c>
      <c r="B21" s="23">
        <f>SUM(B9:B20)</f>
        <v>17587.099999999999</v>
      </c>
      <c r="C21" s="84"/>
      <c r="D21" s="79"/>
      <c r="E21" s="28"/>
      <c r="F21" s="89"/>
      <c r="G21" s="79"/>
      <c r="H21" s="28"/>
      <c r="I21" s="89"/>
      <c r="J21" s="28"/>
      <c r="K21" s="28"/>
      <c r="L21" s="89"/>
      <c r="M21" s="25"/>
      <c r="N21" s="25"/>
      <c r="O21" s="26"/>
      <c r="P21" s="84"/>
      <c r="Q21" s="24"/>
      <c r="R21" s="25"/>
      <c r="S21" s="89"/>
      <c r="T21" s="24"/>
      <c r="U21" s="25"/>
      <c r="V21" s="89"/>
      <c r="W21" s="23">
        <f>SUM(W9:W20)</f>
        <v>7613</v>
      </c>
      <c r="X21" s="24"/>
      <c r="Y21" s="23">
        <f>SUM(Y9:Y20)</f>
        <v>749</v>
      </c>
      <c r="Z21" s="23">
        <f>SUM(Z9:Z20)</f>
        <v>4472</v>
      </c>
      <c r="AA21" s="64"/>
      <c r="AB21" s="65"/>
      <c r="AC21" s="66"/>
      <c r="AD21" s="67"/>
      <c r="AE21" s="66"/>
      <c r="AF21" s="104"/>
    </row>
    <row r="22" spans="1:32" ht="13.5" thickBot="1">
      <c r="A22" s="7" t="s">
        <v>59</v>
      </c>
      <c r="B22" s="8">
        <f>AVERAGE(B9:B20)</f>
        <v>2198.3874999999998</v>
      </c>
      <c r="C22" s="85">
        <f>AVERAGE(C13:C20)</f>
        <v>76.89642473118279</v>
      </c>
      <c r="D22" s="80">
        <f t="shared" ref="D22:V22" si="8">AVERAGE(D9:D20)</f>
        <v>238.95</v>
      </c>
      <c r="E22" s="69">
        <f>AVERAGE(E9:E20)</f>
        <v>155</v>
      </c>
      <c r="F22" s="90">
        <f>AVERAGE(F9:F20)</f>
        <v>0.23398912817457188</v>
      </c>
      <c r="G22" s="80">
        <f>AVERAGE(G9:G20)</f>
        <v>437.125</v>
      </c>
      <c r="H22" s="69">
        <f>AVERAGE(H9:H20)</f>
        <v>197</v>
      </c>
      <c r="I22" s="90">
        <f>AVERAGE(I9:I20)</f>
        <v>0.53650955628525721</v>
      </c>
      <c r="J22" s="69">
        <f t="shared" si="8"/>
        <v>767.125</v>
      </c>
      <c r="K22" s="69">
        <f>AVERAGE(K9:K20)</f>
        <v>438</v>
      </c>
      <c r="L22" s="90">
        <f>AVERAGE(L9:L20)</f>
        <v>0.42934058923558599</v>
      </c>
      <c r="M22" s="70">
        <f t="shared" si="8"/>
        <v>7.5</v>
      </c>
      <c r="N22" s="70">
        <f t="shared" si="8"/>
        <v>7.3999999999999995</v>
      </c>
      <c r="O22" s="69">
        <f t="shared" si="8"/>
        <v>1681.375</v>
      </c>
      <c r="P22" s="85">
        <f t="shared" si="8"/>
        <v>1532</v>
      </c>
      <c r="Q22" s="69">
        <f t="shared" si="8"/>
        <v>90.125</v>
      </c>
      <c r="R22" s="70">
        <f t="shared" si="8"/>
        <v>55.666666666666664</v>
      </c>
      <c r="S22" s="90">
        <f t="shared" si="8"/>
        <v>0.42045010847188707</v>
      </c>
      <c r="T22" s="69">
        <f t="shared" si="8"/>
        <v>10.714285714285714</v>
      </c>
      <c r="U22" s="70">
        <f t="shared" si="8"/>
        <v>8.4666666666666668</v>
      </c>
      <c r="V22" s="90">
        <f t="shared" si="8"/>
        <v>0.80499999999999994</v>
      </c>
      <c r="W22" s="8">
        <f>AVERAGE(W9:W20)</f>
        <v>951.625</v>
      </c>
      <c r="X22" s="68">
        <f>AVERAGE(X9:X20)</f>
        <v>0.5260726181744102</v>
      </c>
      <c r="Y22" s="8">
        <f>AVERAGE(Y9:Y20)</f>
        <v>187.25</v>
      </c>
      <c r="Z22" s="8">
        <f>AVERAGE(Z9:Z20)</f>
        <v>1118</v>
      </c>
      <c r="AA22" s="71">
        <f t="shared" ref="AA22" si="9">C22/$C$2</f>
        <v>0.51264283154121859</v>
      </c>
      <c r="AB22" s="72">
        <f t="shared" ref="AB22" si="10">(C22*D22)/1000</f>
        <v>18.374400689516126</v>
      </c>
      <c r="AC22" s="73">
        <f t="shared" ref="AC22" si="11">(AB22)/$E$3</f>
        <v>0.36028236646110051</v>
      </c>
      <c r="AD22" s="74">
        <f t="shared" ref="AD22" si="12">(C22*G22)/1000</f>
        <v>33.613349660618276</v>
      </c>
      <c r="AE22" s="73">
        <f t="shared" ref="AE22" si="13">(AD22)/$G$3</f>
        <v>0.44817799547491033</v>
      </c>
      <c r="AF22" s="107">
        <f>AVERAGE(AF9:AF20)</f>
        <v>297.75056391875745</v>
      </c>
    </row>
    <row r="23" spans="1:32" ht="13.5" thickTop="1"/>
    <row r="24" spans="1:32" ht="13.5" thickBot="1"/>
    <row r="25" spans="1:32" ht="13.5" thickTop="1">
      <c r="A25" s="14" t="s">
        <v>7</v>
      </c>
      <c r="B25" s="15" t="s">
        <v>8</v>
      </c>
      <c r="C25" s="81" t="s">
        <v>8</v>
      </c>
      <c r="D25" s="15" t="s">
        <v>9</v>
      </c>
      <c r="E25" s="15" t="s">
        <v>10</v>
      </c>
      <c r="F25" s="86" t="s">
        <v>4</v>
      </c>
      <c r="G25" s="15" t="s">
        <v>11</v>
      </c>
      <c r="H25" s="15" t="s">
        <v>12</v>
      </c>
      <c r="I25" s="86" t="s">
        <v>5</v>
      </c>
      <c r="J25" s="15" t="s">
        <v>13</v>
      </c>
      <c r="K25" s="15" t="s">
        <v>14</v>
      </c>
      <c r="L25" s="86" t="s">
        <v>15</v>
      </c>
      <c r="M25" s="15" t="s">
        <v>16</v>
      </c>
      <c r="N25" s="15" t="s">
        <v>17</v>
      </c>
      <c r="O25" s="15" t="s">
        <v>18</v>
      </c>
      <c r="P25" s="81" t="s">
        <v>19</v>
      </c>
      <c r="Q25" s="15" t="s">
        <v>20</v>
      </c>
      <c r="R25" s="15" t="s">
        <v>21</v>
      </c>
      <c r="S25" s="86" t="s">
        <v>22</v>
      </c>
      <c r="T25" s="15" t="s">
        <v>23</v>
      </c>
      <c r="U25" s="15" t="s">
        <v>24</v>
      </c>
      <c r="V25" s="86" t="s">
        <v>25</v>
      </c>
      <c r="W25" s="16" t="s">
        <v>26</v>
      </c>
      <c r="X25" s="16" t="s">
        <v>27</v>
      </c>
      <c r="Y25" s="16" t="s">
        <v>28</v>
      </c>
      <c r="Z25" s="62" t="s">
        <v>29</v>
      </c>
      <c r="AA25" s="49" t="s">
        <v>30</v>
      </c>
      <c r="AB25" s="50" t="s">
        <v>31</v>
      </c>
      <c r="AC25" s="51" t="s">
        <v>32</v>
      </c>
      <c r="AD25" s="52" t="s">
        <v>30</v>
      </c>
      <c r="AE25" s="51" t="s">
        <v>30</v>
      </c>
      <c r="AF25" s="49" t="s">
        <v>33</v>
      </c>
    </row>
    <row r="26" spans="1:32" ht="13.5" thickBot="1">
      <c r="A26" s="11" t="s">
        <v>60</v>
      </c>
      <c r="B26" s="12" t="s">
        <v>35</v>
      </c>
      <c r="C26" s="82" t="s">
        <v>36</v>
      </c>
      <c r="D26" s="12" t="s">
        <v>37</v>
      </c>
      <c r="E26" s="12" t="s">
        <v>37</v>
      </c>
      <c r="F26" s="87" t="s">
        <v>38</v>
      </c>
      <c r="G26" s="12" t="s">
        <v>37</v>
      </c>
      <c r="H26" s="12" t="s">
        <v>37</v>
      </c>
      <c r="I26" s="87" t="s">
        <v>38</v>
      </c>
      <c r="J26" s="12" t="s">
        <v>37</v>
      </c>
      <c r="K26" s="12" t="s">
        <v>37</v>
      </c>
      <c r="L26" s="87" t="s">
        <v>38</v>
      </c>
      <c r="M26" s="12"/>
      <c r="N26" s="12"/>
      <c r="O26" s="12"/>
      <c r="P26" s="82"/>
      <c r="Q26" s="11"/>
      <c r="R26" s="11"/>
      <c r="S26" s="87" t="s">
        <v>38</v>
      </c>
      <c r="T26" s="11"/>
      <c r="U26" s="11"/>
      <c r="V26" s="87" t="s">
        <v>38</v>
      </c>
      <c r="W26" s="13" t="s">
        <v>39</v>
      </c>
      <c r="X26" s="13" t="s">
        <v>40</v>
      </c>
      <c r="Y26" s="13" t="s">
        <v>39</v>
      </c>
      <c r="Z26" s="63" t="s">
        <v>39</v>
      </c>
      <c r="AA26" s="53" t="s">
        <v>8</v>
      </c>
      <c r="AB26" s="54" t="s">
        <v>41</v>
      </c>
      <c r="AC26" s="55" t="s">
        <v>42</v>
      </c>
      <c r="AD26" s="56" t="s">
        <v>43</v>
      </c>
      <c r="AE26" s="55" t="s">
        <v>44</v>
      </c>
      <c r="AF26" s="53" t="s">
        <v>45</v>
      </c>
    </row>
    <row r="27" spans="1:32" ht="13.5" thickTop="1">
      <c r="A27" s="21" t="s">
        <v>46</v>
      </c>
      <c r="B27" s="5">
        <v>2135</v>
      </c>
      <c r="C27" s="83">
        <v>69</v>
      </c>
      <c r="D27" s="5">
        <v>209</v>
      </c>
      <c r="E27" s="5"/>
      <c r="F27" s="83"/>
      <c r="G27" s="5">
        <v>480</v>
      </c>
      <c r="H27" s="5"/>
      <c r="I27" s="83"/>
      <c r="J27" s="5">
        <v>892</v>
      </c>
      <c r="K27" s="5"/>
      <c r="L27" s="83"/>
      <c r="M27" s="18">
        <v>7.8</v>
      </c>
      <c r="N27" s="18"/>
      <c r="O27" s="5">
        <v>2046</v>
      </c>
      <c r="P27" s="83"/>
      <c r="Q27" s="5">
        <v>100</v>
      </c>
      <c r="R27" s="18"/>
      <c r="S27" s="83"/>
      <c r="T27" s="5">
        <v>11</v>
      </c>
      <c r="U27" s="18"/>
      <c r="V27" s="83"/>
      <c r="W27" s="20">
        <v>361</v>
      </c>
      <c r="X27" s="6">
        <f t="shared" ref="X27:X38" si="14">W27/B27</f>
        <v>0.16908665105386417</v>
      </c>
      <c r="Y27" s="32">
        <v>191</v>
      </c>
      <c r="Z27" s="34">
        <v>1037</v>
      </c>
      <c r="AA27" s="57">
        <f>C27/$C$2</f>
        <v>0.46</v>
      </c>
      <c r="AB27" s="58">
        <f>(C27*D27)/1000</f>
        <v>14.420999999999999</v>
      </c>
      <c r="AC27" s="59">
        <f>(AB27)/$E$3</f>
        <v>0.28276470588235292</v>
      </c>
      <c r="AD27" s="60">
        <f>(C27*G27)/1000</f>
        <v>33.119999999999997</v>
      </c>
      <c r="AE27" s="59">
        <f>(AD27)/$G$3</f>
        <v>0.44159999999999999</v>
      </c>
      <c r="AF27" s="95">
        <f>(0.8*C27*G27)/60</f>
        <v>441.6</v>
      </c>
    </row>
    <row r="28" spans="1:32">
      <c r="A28" s="21" t="s">
        <v>47</v>
      </c>
      <c r="B28" s="5">
        <v>2022</v>
      </c>
      <c r="C28" s="83">
        <v>72</v>
      </c>
      <c r="D28" s="5">
        <v>206</v>
      </c>
      <c r="E28" s="5"/>
      <c r="F28" s="83"/>
      <c r="G28" s="5">
        <v>463</v>
      </c>
      <c r="H28" s="5"/>
      <c r="I28" s="83"/>
      <c r="J28" s="5">
        <v>738</v>
      </c>
      <c r="K28" s="5"/>
      <c r="L28" s="83"/>
      <c r="M28" s="18">
        <v>7.8</v>
      </c>
      <c r="N28" s="18"/>
      <c r="O28" s="5">
        <v>1502</v>
      </c>
      <c r="P28" s="83"/>
      <c r="Q28" s="5">
        <v>58</v>
      </c>
      <c r="R28" s="18"/>
      <c r="S28" s="83"/>
      <c r="T28" s="5">
        <v>8</v>
      </c>
      <c r="U28" s="18"/>
      <c r="V28" s="83"/>
      <c r="W28" s="5">
        <v>322</v>
      </c>
      <c r="X28" s="6">
        <f t="shared" si="14"/>
        <v>0.15924826904055392</v>
      </c>
      <c r="Y28" s="33">
        <v>176</v>
      </c>
      <c r="Z28" s="33">
        <v>972</v>
      </c>
      <c r="AA28" s="57">
        <f t="shared" ref="AA28:AA38" si="15">C28/$C$2</f>
        <v>0.48</v>
      </c>
      <c r="AB28" s="58">
        <f t="shared" ref="AB28:AB38" si="16">(C28*D28)/1000</f>
        <v>14.832000000000001</v>
      </c>
      <c r="AC28" s="59">
        <f t="shared" ref="AC28:AC38" si="17">(AB28)/$E$3</f>
        <v>0.2908235294117647</v>
      </c>
      <c r="AD28" s="60">
        <f t="shared" ref="AD28:AD38" si="18">(C28*G28)/1000</f>
        <v>33.335999999999999</v>
      </c>
      <c r="AE28" s="59">
        <f t="shared" ref="AE28:AE38" si="19">(AD28)/$G$3</f>
        <v>0.44447999999999999</v>
      </c>
      <c r="AF28" s="95">
        <f t="shared" ref="AF28:AF38" si="20">(0.8*C28*G28)/60</f>
        <v>444.47999999999996</v>
      </c>
    </row>
    <row r="29" spans="1:32">
      <c r="A29" s="21" t="s">
        <v>48</v>
      </c>
      <c r="B29" s="5">
        <v>2349</v>
      </c>
      <c r="C29" s="83">
        <v>76</v>
      </c>
      <c r="D29" s="5">
        <v>438</v>
      </c>
      <c r="E29" s="5"/>
      <c r="F29" s="83"/>
      <c r="G29" s="5">
        <v>438</v>
      </c>
      <c r="H29" s="5"/>
      <c r="I29" s="83"/>
      <c r="J29" s="5">
        <v>774</v>
      </c>
      <c r="K29" s="5"/>
      <c r="L29" s="83"/>
      <c r="M29" s="18">
        <v>7.3</v>
      </c>
      <c r="N29" s="18"/>
      <c r="O29" s="5">
        <v>1643</v>
      </c>
      <c r="P29" s="83"/>
      <c r="Q29" s="5">
        <v>81</v>
      </c>
      <c r="R29" s="18"/>
      <c r="S29" s="83"/>
      <c r="T29" s="5">
        <v>10</v>
      </c>
      <c r="U29" s="18"/>
      <c r="V29" s="83"/>
      <c r="W29" s="5">
        <v>372</v>
      </c>
      <c r="X29" s="6">
        <f t="shared" si="14"/>
        <v>0.15836526181353769</v>
      </c>
      <c r="Y29" s="33">
        <v>191</v>
      </c>
      <c r="Z29" s="33">
        <v>1057</v>
      </c>
      <c r="AA29" s="57">
        <f t="shared" si="15"/>
        <v>0.50666666666666671</v>
      </c>
      <c r="AB29" s="58">
        <f t="shared" si="16"/>
        <v>33.287999999999997</v>
      </c>
      <c r="AC29" s="59">
        <f t="shared" si="17"/>
        <v>0.65270588235294114</v>
      </c>
      <c r="AD29" s="60">
        <f t="shared" si="18"/>
        <v>33.287999999999997</v>
      </c>
      <c r="AE29" s="59">
        <f t="shared" si="19"/>
        <v>0.44383999999999996</v>
      </c>
      <c r="AF29" s="95">
        <f t="shared" si="20"/>
        <v>443.84000000000003</v>
      </c>
    </row>
    <row r="30" spans="1:32">
      <c r="A30" s="21" t="s">
        <v>49</v>
      </c>
      <c r="B30" s="5">
        <v>1818</v>
      </c>
      <c r="C30" s="83">
        <v>61</v>
      </c>
      <c r="D30" s="5">
        <v>205</v>
      </c>
      <c r="E30" s="5"/>
      <c r="F30" s="83"/>
      <c r="G30" s="5">
        <v>430</v>
      </c>
      <c r="H30" s="5"/>
      <c r="I30" s="83"/>
      <c r="J30" s="5">
        <v>796</v>
      </c>
      <c r="K30" s="5"/>
      <c r="L30" s="83"/>
      <c r="M30" s="18">
        <v>7.4</v>
      </c>
      <c r="N30" s="18"/>
      <c r="O30" s="5">
        <v>1555</v>
      </c>
      <c r="P30" s="83"/>
      <c r="Q30" s="5">
        <v>76</v>
      </c>
      <c r="R30" s="18"/>
      <c r="S30" s="83"/>
      <c r="T30" s="5">
        <v>10</v>
      </c>
      <c r="U30" s="18"/>
      <c r="V30" s="83"/>
      <c r="W30" s="5">
        <v>333</v>
      </c>
      <c r="X30" s="6">
        <f t="shared" si="14"/>
        <v>0.18316831683168316</v>
      </c>
      <c r="Y30" s="33">
        <v>160</v>
      </c>
      <c r="Z30" s="33">
        <v>852</v>
      </c>
      <c r="AA30" s="57">
        <f t="shared" si="15"/>
        <v>0.40666666666666668</v>
      </c>
      <c r="AB30" s="58">
        <f t="shared" si="16"/>
        <v>12.505000000000001</v>
      </c>
      <c r="AC30" s="59">
        <f t="shared" si="17"/>
        <v>0.24519607843137256</v>
      </c>
      <c r="AD30" s="60">
        <f t="shared" si="18"/>
        <v>26.23</v>
      </c>
      <c r="AE30" s="59">
        <f t="shared" si="19"/>
        <v>0.34973333333333334</v>
      </c>
      <c r="AF30" s="95">
        <f t="shared" si="20"/>
        <v>349.73333333333341</v>
      </c>
    </row>
    <row r="31" spans="1:32">
      <c r="A31" s="21" t="s">
        <v>50</v>
      </c>
      <c r="B31" s="5">
        <v>2035</v>
      </c>
      <c r="C31" s="83">
        <v>66</v>
      </c>
      <c r="D31" s="5">
        <v>170</v>
      </c>
      <c r="E31" s="5"/>
      <c r="F31" s="88"/>
      <c r="G31" s="5">
        <v>450</v>
      </c>
      <c r="H31" s="5"/>
      <c r="I31" s="88"/>
      <c r="J31" s="5">
        <v>708</v>
      </c>
      <c r="K31" s="5"/>
      <c r="L31" s="88"/>
      <c r="M31" s="18">
        <v>7.4</v>
      </c>
      <c r="N31" s="18"/>
      <c r="O31" s="5">
        <v>1464</v>
      </c>
      <c r="P31" s="83"/>
      <c r="Q31" s="5">
        <v>82</v>
      </c>
      <c r="R31" s="18"/>
      <c r="S31" s="88"/>
      <c r="T31" s="5">
        <v>8</v>
      </c>
      <c r="U31" s="18"/>
      <c r="V31" s="88"/>
      <c r="W31" s="5">
        <v>399</v>
      </c>
      <c r="X31" s="6">
        <f t="shared" si="14"/>
        <v>0.19606879606879607</v>
      </c>
      <c r="Y31" s="5">
        <v>196</v>
      </c>
      <c r="Z31" s="5">
        <v>1016</v>
      </c>
      <c r="AA31" s="57">
        <f t="shared" si="15"/>
        <v>0.44</v>
      </c>
      <c r="AB31" s="58">
        <f t="shared" si="16"/>
        <v>11.22</v>
      </c>
      <c r="AC31" s="59">
        <f t="shared" si="17"/>
        <v>0.22</v>
      </c>
      <c r="AD31" s="60">
        <f t="shared" si="18"/>
        <v>29.7</v>
      </c>
      <c r="AE31" s="59">
        <f t="shared" si="19"/>
        <v>0.39599999999999996</v>
      </c>
      <c r="AF31" s="95">
        <f t="shared" si="20"/>
        <v>396.00000000000006</v>
      </c>
    </row>
    <row r="32" spans="1:32">
      <c r="A32" s="21" t="s">
        <v>51</v>
      </c>
      <c r="B32" s="5">
        <v>2051</v>
      </c>
      <c r="C32" s="83">
        <v>68</v>
      </c>
      <c r="D32" s="5">
        <v>151</v>
      </c>
      <c r="E32" s="5"/>
      <c r="F32" s="88"/>
      <c r="G32" s="5">
        <v>445</v>
      </c>
      <c r="H32" s="5"/>
      <c r="I32" s="88"/>
      <c r="J32" s="5">
        <v>714</v>
      </c>
      <c r="K32" s="5"/>
      <c r="L32" s="88"/>
      <c r="M32" s="18">
        <v>7.5</v>
      </c>
      <c r="N32" s="18"/>
      <c r="O32" s="5">
        <v>1575</v>
      </c>
      <c r="P32" s="83"/>
      <c r="Q32" s="5">
        <v>79</v>
      </c>
      <c r="R32" s="18"/>
      <c r="S32" s="88"/>
      <c r="T32" s="5">
        <v>9</v>
      </c>
      <c r="U32" s="18"/>
      <c r="V32" s="88"/>
      <c r="W32" s="5">
        <v>432</v>
      </c>
      <c r="X32" s="6">
        <f t="shared" si="14"/>
        <v>0.21062896148220381</v>
      </c>
      <c r="Y32" s="5">
        <v>179</v>
      </c>
      <c r="Z32" s="5">
        <v>1013</v>
      </c>
      <c r="AA32" s="57">
        <f t="shared" si="15"/>
        <v>0.45333333333333331</v>
      </c>
      <c r="AB32" s="58">
        <f t="shared" si="16"/>
        <v>10.268000000000001</v>
      </c>
      <c r="AC32" s="59">
        <f t="shared" si="17"/>
        <v>0.20133333333333334</v>
      </c>
      <c r="AD32" s="60">
        <f t="shared" si="18"/>
        <v>30.26</v>
      </c>
      <c r="AE32" s="59">
        <f t="shared" si="19"/>
        <v>0.4034666666666667</v>
      </c>
      <c r="AF32" s="95">
        <f t="shared" si="20"/>
        <v>403.46666666666675</v>
      </c>
    </row>
    <row r="33" spans="1:32">
      <c r="A33" s="21" t="s">
        <v>52</v>
      </c>
      <c r="B33" s="5">
        <v>2182</v>
      </c>
      <c r="C33" s="83">
        <v>70</v>
      </c>
      <c r="D33" s="5">
        <v>201</v>
      </c>
      <c r="E33" s="5"/>
      <c r="F33" s="88"/>
      <c r="G33" s="5">
        <v>363</v>
      </c>
      <c r="H33" s="5"/>
      <c r="I33" s="88"/>
      <c r="J33" s="5">
        <v>705</v>
      </c>
      <c r="K33" s="5"/>
      <c r="L33" s="88"/>
      <c r="M33" s="27">
        <v>7.5</v>
      </c>
      <c r="N33" s="27"/>
      <c r="O33" s="30">
        <v>1687</v>
      </c>
      <c r="P33" s="83"/>
      <c r="Q33" s="5">
        <v>67</v>
      </c>
      <c r="R33" s="18"/>
      <c r="S33" s="88"/>
      <c r="T33" s="5">
        <v>8</v>
      </c>
      <c r="U33" s="18"/>
      <c r="V33" s="88"/>
      <c r="W33" s="5">
        <v>368</v>
      </c>
      <c r="X33" s="6">
        <f t="shared" si="14"/>
        <v>0.16865261228230979</v>
      </c>
      <c r="Y33" s="5">
        <v>177</v>
      </c>
      <c r="Z33" s="5">
        <v>1070</v>
      </c>
      <c r="AA33" s="57">
        <f t="shared" si="15"/>
        <v>0.46666666666666667</v>
      </c>
      <c r="AB33" s="58">
        <f t="shared" si="16"/>
        <v>14.07</v>
      </c>
      <c r="AC33" s="59">
        <f t="shared" si="17"/>
        <v>0.27588235294117647</v>
      </c>
      <c r="AD33" s="60">
        <f t="shared" si="18"/>
        <v>25.41</v>
      </c>
      <c r="AE33" s="59">
        <f t="shared" si="19"/>
        <v>0.33879999999999999</v>
      </c>
      <c r="AF33" s="95">
        <f t="shared" si="20"/>
        <v>338.8</v>
      </c>
    </row>
    <row r="34" spans="1:32">
      <c r="A34" s="21" t="s">
        <v>53</v>
      </c>
      <c r="B34" s="5">
        <v>2443</v>
      </c>
      <c r="C34" s="83">
        <v>79</v>
      </c>
      <c r="D34" s="5">
        <v>184</v>
      </c>
      <c r="E34" s="5"/>
      <c r="F34" s="83"/>
      <c r="G34" s="5">
        <v>408</v>
      </c>
      <c r="H34" s="5"/>
      <c r="I34" s="83"/>
      <c r="J34" s="5">
        <v>726</v>
      </c>
      <c r="K34" s="5"/>
      <c r="L34" s="83"/>
      <c r="M34" s="18">
        <v>7.4</v>
      </c>
      <c r="N34" s="18"/>
      <c r="O34" s="5">
        <v>1602</v>
      </c>
      <c r="P34" s="83"/>
      <c r="Q34" s="5">
        <v>70</v>
      </c>
      <c r="R34" s="18"/>
      <c r="S34" s="83"/>
      <c r="T34" s="5">
        <v>9</v>
      </c>
      <c r="U34" s="18"/>
      <c r="V34" s="83"/>
      <c r="W34" s="5">
        <v>391</v>
      </c>
      <c r="X34" s="6">
        <f t="shared" si="14"/>
        <v>0.16004911993450677</v>
      </c>
      <c r="Y34" s="5">
        <v>203</v>
      </c>
      <c r="Z34" s="5">
        <v>1176</v>
      </c>
      <c r="AA34" s="57">
        <f t="shared" si="15"/>
        <v>0.52666666666666662</v>
      </c>
      <c r="AB34" s="58">
        <f t="shared" si="16"/>
        <v>14.536</v>
      </c>
      <c r="AC34" s="59">
        <f t="shared" si="17"/>
        <v>0.28501960784313723</v>
      </c>
      <c r="AD34" s="60">
        <f t="shared" si="18"/>
        <v>32.231999999999999</v>
      </c>
      <c r="AE34" s="59">
        <f t="shared" si="19"/>
        <v>0.42975999999999998</v>
      </c>
      <c r="AF34" s="95">
        <f t="shared" si="20"/>
        <v>429.76000000000005</v>
      </c>
    </row>
    <row r="35" spans="1:32">
      <c r="A35" s="21" t="s">
        <v>54</v>
      </c>
      <c r="B35" s="5">
        <v>2270</v>
      </c>
      <c r="C35" s="83">
        <v>76</v>
      </c>
      <c r="D35" s="5">
        <v>113</v>
      </c>
      <c r="E35" s="5"/>
      <c r="F35" s="83"/>
      <c r="G35" s="5">
        <v>363</v>
      </c>
      <c r="H35" s="5"/>
      <c r="I35" s="83"/>
      <c r="J35" s="5">
        <v>594</v>
      </c>
      <c r="K35" s="5"/>
      <c r="L35" s="83"/>
      <c r="M35" s="18">
        <v>7.5</v>
      </c>
      <c r="N35" s="18"/>
      <c r="O35" s="5">
        <v>1482</v>
      </c>
      <c r="P35" s="83"/>
      <c r="Q35" s="5">
        <v>64</v>
      </c>
      <c r="R35" s="18"/>
      <c r="S35" s="83"/>
      <c r="T35" s="5">
        <v>8</v>
      </c>
      <c r="U35" s="18"/>
      <c r="V35" s="83"/>
      <c r="W35" s="5">
        <v>392</v>
      </c>
      <c r="X35" s="6">
        <f t="shared" si="14"/>
        <v>0.17268722466960351</v>
      </c>
      <c r="Y35" s="5">
        <v>192</v>
      </c>
      <c r="Z35" s="5">
        <v>1105</v>
      </c>
      <c r="AA35" s="57">
        <f t="shared" si="15"/>
        <v>0.50666666666666671</v>
      </c>
      <c r="AB35" s="58">
        <f t="shared" si="16"/>
        <v>8.5879999999999992</v>
      </c>
      <c r="AC35" s="59">
        <f t="shared" si="17"/>
        <v>0.16839215686274508</v>
      </c>
      <c r="AD35" s="60">
        <f t="shared" si="18"/>
        <v>27.588000000000001</v>
      </c>
      <c r="AE35" s="59">
        <f t="shared" si="19"/>
        <v>0.36784</v>
      </c>
      <c r="AF35" s="95">
        <f t="shared" si="20"/>
        <v>367.84000000000003</v>
      </c>
    </row>
    <row r="36" spans="1:32">
      <c r="A36" s="21" t="s">
        <v>55</v>
      </c>
      <c r="B36" s="5">
        <v>2178</v>
      </c>
      <c r="C36" s="83">
        <v>70</v>
      </c>
      <c r="D36" s="5">
        <v>130</v>
      </c>
      <c r="E36" s="5"/>
      <c r="F36" s="83"/>
      <c r="G36" s="5">
        <v>366</v>
      </c>
      <c r="H36" s="5"/>
      <c r="I36" s="83"/>
      <c r="J36" s="5">
        <v>671</v>
      </c>
      <c r="K36" s="5"/>
      <c r="L36" s="83"/>
      <c r="M36" s="18">
        <v>4.4000000000000004</v>
      </c>
      <c r="N36" s="27"/>
      <c r="O36" s="5">
        <v>1493</v>
      </c>
      <c r="P36" s="83"/>
      <c r="Q36" s="5">
        <v>70</v>
      </c>
      <c r="R36" s="18"/>
      <c r="S36" s="83"/>
      <c r="T36" s="5">
        <v>8</v>
      </c>
      <c r="U36" s="18"/>
      <c r="V36" s="83"/>
      <c r="W36" s="5">
        <v>346</v>
      </c>
      <c r="X36" s="6">
        <f t="shared" si="14"/>
        <v>0.15886134067952251</v>
      </c>
      <c r="Y36" s="5">
        <v>191</v>
      </c>
      <c r="Z36" s="5">
        <v>1124</v>
      </c>
      <c r="AA36" s="57">
        <f t="shared" si="15"/>
        <v>0.46666666666666667</v>
      </c>
      <c r="AB36" s="58">
        <f t="shared" si="16"/>
        <v>9.1</v>
      </c>
      <c r="AC36" s="59">
        <f t="shared" si="17"/>
        <v>0.17843137254901961</v>
      </c>
      <c r="AD36" s="60">
        <f t="shared" si="18"/>
        <v>25.62</v>
      </c>
      <c r="AE36" s="59">
        <f t="shared" si="19"/>
        <v>0.34160000000000001</v>
      </c>
      <c r="AF36" s="95">
        <f t="shared" si="20"/>
        <v>341.6</v>
      </c>
    </row>
    <row r="37" spans="1:32">
      <c r="A37" s="21" t="s">
        <v>56</v>
      </c>
      <c r="B37" s="5">
        <v>2093</v>
      </c>
      <c r="C37" s="83">
        <v>70</v>
      </c>
      <c r="D37" s="5">
        <v>136</v>
      </c>
      <c r="E37" s="5"/>
      <c r="F37" s="83"/>
      <c r="G37" s="5">
        <v>318</v>
      </c>
      <c r="H37" s="5"/>
      <c r="I37" s="83"/>
      <c r="J37" s="5">
        <v>521</v>
      </c>
      <c r="K37" s="5"/>
      <c r="L37" s="83"/>
      <c r="M37" s="18">
        <v>7.5</v>
      </c>
      <c r="N37" s="18"/>
      <c r="O37" s="5">
        <v>1422</v>
      </c>
      <c r="P37" s="83"/>
      <c r="Q37" s="5">
        <v>61.5</v>
      </c>
      <c r="R37" s="18"/>
      <c r="S37" s="83"/>
      <c r="T37" s="5">
        <v>6.6</v>
      </c>
      <c r="U37" s="18"/>
      <c r="V37" s="83"/>
      <c r="W37" s="5">
        <v>333</v>
      </c>
      <c r="X37" s="6">
        <f t="shared" si="14"/>
        <v>0.15910176779741997</v>
      </c>
      <c r="Y37" s="5">
        <v>181</v>
      </c>
      <c r="Z37" s="5">
        <v>1042</v>
      </c>
      <c r="AA37" s="57">
        <f t="shared" si="15"/>
        <v>0.46666666666666667</v>
      </c>
      <c r="AB37" s="58">
        <f t="shared" si="16"/>
        <v>9.52</v>
      </c>
      <c r="AC37" s="59">
        <f t="shared" si="17"/>
        <v>0.18666666666666665</v>
      </c>
      <c r="AD37" s="60">
        <f t="shared" si="18"/>
        <v>22.26</v>
      </c>
      <c r="AE37" s="59">
        <f t="shared" si="19"/>
        <v>0.29680000000000001</v>
      </c>
      <c r="AF37" s="95">
        <f t="shared" si="20"/>
        <v>296.8</v>
      </c>
    </row>
    <row r="38" spans="1:32" ht="13.5" thickBot="1">
      <c r="A38" s="21" t="s">
        <v>57</v>
      </c>
      <c r="B38" s="5">
        <v>2242</v>
      </c>
      <c r="C38" s="83">
        <v>72</v>
      </c>
      <c r="D38" s="5">
        <v>136</v>
      </c>
      <c r="E38" s="5"/>
      <c r="F38" s="83"/>
      <c r="G38" s="5">
        <v>468</v>
      </c>
      <c r="H38" s="5"/>
      <c r="I38" s="83"/>
      <c r="J38" s="5">
        <v>812</v>
      </c>
      <c r="K38" s="5"/>
      <c r="L38" s="83"/>
      <c r="M38" s="18">
        <v>7.3</v>
      </c>
      <c r="N38" s="18"/>
      <c r="O38" s="5">
        <v>1836</v>
      </c>
      <c r="P38" s="83"/>
      <c r="Q38" s="5">
        <v>7</v>
      </c>
      <c r="R38" s="18"/>
      <c r="S38" s="83"/>
      <c r="T38" s="5">
        <v>78</v>
      </c>
      <c r="U38" s="18"/>
      <c r="V38" s="83"/>
      <c r="W38" s="5">
        <v>337</v>
      </c>
      <c r="X38" s="6">
        <f t="shared" si="14"/>
        <v>0.15031222123104371</v>
      </c>
      <c r="Y38" s="5">
        <v>198</v>
      </c>
      <c r="Z38" s="5">
        <v>1158</v>
      </c>
      <c r="AA38" s="57">
        <f t="shared" si="15"/>
        <v>0.48</v>
      </c>
      <c r="AB38" s="58">
        <f t="shared" si="16"/>
        <v>9.7919999999999998</v>
      </c>
      <c r="AC38" s="59">
        <f t="shared" si="17"/>
        <v>0.192</v>
      </c>
      <c r="AD38" s="60">
        <f t="shared" si="18"/>
        <v>33.695999999999998</v>
      </c>
      <c r="AE38" s="59">
        <f t="shared" si="19"/>
        <v>0.44927999999999996</v>
      </c>
      <c r="AF38" s="95">
        <f t="shared" si="20"/>
        <v>449.28</v>
      </c>
    </row>
    <row r="39" spans="1:32" ht="13.5" thickTop="1">
      <c r="A39" s="22" t="s">
        <v>61</v>
      </c>
      <c r="B39" s="23">
        <f>SUM(B27:B38)</f>
        <v>25818</v>
      </c>
      <c r="C39" s="84"/>
      <c r="D39" s="28"/>
      <c r="E39" s="28"/>
      <c r="F39" s="89"/>
      <c r="G39" s="28"/>
      <c r="H39" s="28"/>
      <c r="I39" s="89"/>
      <c r="J39" s="28"/>
      <c r="K39" s="28"/>
      <c r="L39" s="89"/>
      <c r="M39" s="25"/>
      <c r="N39" s="25"/>
      <c r="O39" s="26"/>
      <c r="P39" s="84"/>
      <c r="Q39" s="24"/>
      <c r="R39" s="25"/>
      <c r="S39" s="89"/>
      <c r="T39" s="24"/>
      <c r="U39" s="25"/>
      <c r="V39" s="89"/>
      <c r="W39" s="23">
        <f>SUM(W27:W38)</f>
        <v>4386</v>
      </c>
      <c r="X39" s="24">
        <f>SUM(X27:X38)</f>
        <v>2.0462305428850458</v>
      </c>
      <c r="Y39" s="23"/>
      <c r="Z39" s="23"/>
      <c r="AA39" s="64"/>
      <c r="AB39" s="65"/>
      <c r="AC39" s="66"/>
      <c r="AD39" s="67"/>
      <c r="AE39" s="66"/>
      <c r="AF39" s="104"/>
    </row>
    <row r="40" spans="1:32" ht="13.5" thickBot="1">
      <c r="A40" s="7" t="s">
        <v>62</v>
      </c>
      <c r="B40" s="8">
        <f t="shared" ref="B40:K40" si="21">AVERAGE(B27:B38)</f>
        <v>2151.5</v>
      </c>
      <c r="C40" s="85">
        <f t="shared" si="21"/>
        <v>70.75</v>
      </c>
      <c r="D40" s="69">
        <f t="shared" si="21"/>
        <v>189.91666666666666</v>
      </c>
      <c r="E40" s="69" t="e">
        <f t="shared" si="21"/>
        <v>#DIV/0!</v>
      </c>
      <c r="F40" s="90" t="e">
        <f>AVERAGE(F27:F38)</f>
        <v>#DIV/0!</v>
      </c>
      <c r="G40" s="69">
        <f>AVERAGE(G27:G38)</f>
        <v>416</v>
      </c>
      <c r="H40" s="69" t="e">
        <f>AVERAGE(H27:H38)</f>
        <v>#DIV/0!</v>
      </c>
      <c r="I40" s="90" t="e">
        <f>AVERAGE(I27:I38)</f>
        <v>#DIV/0!</v>
      </c>
      <c r="J40" s="69">
        <f t="shared" si="21"/>
        <v>720.91666666666663</v>
      </c>
      <c r="K40" s="69" t="e">
        <f t="shared" si="21"/>
        <v>#DIV/0!</v>
      </c>
      <c r="L40" s="90" t="e">
        <f>AVERAGE(L27:L38)</f>
        <v>#DIV/0!</v>
      </c>
      <c r="M40" s="70">
        <f t="shared" ref="M40:V40" si="22">AVERAGE(M27:M38)</f>
        <v>7.2333333333333334</v>
      </c>
      <c r="N40" s="70" t="e">
        <f t="shared" si="22"/>
        <v>#DIV/0!</v>
      </c>
      <c r="O40" s="69">
        <f t="shared" si="22"/>
        <v>1608.9166666666667</v>
      </c>
      <c r="P40" s="85" t="e">
        <f t="shared" si="22"/>
        <v>#DIV/0!</v>
      </c>
      <c r="Q40" s="69">
        <f t="shared" si="22"/>
        <v>67.958333333333329</v>
      </c>
      <c r="R40" s="70" t="e">
        <f t="shared" si="22"/>
        <v>#DIV/0!</v>
      </c>
      <c r="S40" s="90" t="e">
        <f t="shared" si="22"/>
        <v>#DIV/0!</v>
      </c>
      <c r="T40" s="69">
        <f t="shared" si="22"/>
        <v>14.466666666666667</v>
      </c>
      <c r="U40" s="70" t="e">
        <f t="shared" si="22"/>
        <v>#DIV/0!</v>
      </c>
      <c r="V40" s="90" t="e">
        <f t="shared" si="22"/>
        <v>#DIV/0!</v>
      </c>
      <c r="W40" s="8">
        <f>AVERAGE(W27:W38)</f>
        <v>365.5</v>
      </c>
      <c r="X40" s="68">
        <f>AVERAGE(X27:X38)</f>
        <v>0.17051921190708716</v>
      </c>
      <c r="Y40" s="8"/>
      <c r="Z40" s="8"/>
      <c r="AA40" s="71">
        <f t="shared" ref="AA40" si="23">C40/$C$2</f>
        <v>0.47166666666666668</v>
      </c>
      <c r="AB40" s="72">
        <f t="shared" ref="AB40" si="24">(C40*D40)/1000</f>
        <v>13.436604166666665</v>
      </c>
      <c r="AC40" s="73">
        <f t="shared" ref="AC40" si="25">(AB40)/$E$3</f>
        <v>0.26346282679738559</v>
      </c>
      <c r="AD40" s="74">
        <f t="shared" ref="AD40" si="26">(C40*G40)/1000</f>
        <v>29.431999999999999</v>
      </c>
      <c r="AE40" s="73">
        <f t="shared" ref="AE40" si="27">(AD40)/$G$3</f>
        <v>0.39242666666666665</v>
      </c>
      <c r="AF40" s="107">
        <f>AVERAGE(AF27:AF38)</f>
        <v>391.93333333333339</v>
      </c>
    </row>
    <row r="41" spans="1:32" ht="13.5" thickTop="1"/>
    <row r="42" spans="1:32" ht="13.5" thickBot="1"/>
    <row r="43" spans="1:32" ht="13.5" thickTop="1">
      <c r="A43" s="14" t="s">
        <v>7</v>
      </c>
      <c r="B43" s="15" t="s">
        <v>8</v>
      </c>
      <c r="C43" s="81" t="s">
        <v>8</v>
      </c>
      <c r="D43" s="15" t="s">
        <v>9</v>
      </c>
      <c r="E43" s="15" t="s">
        <v>10</v>
      </c>
      <c r="F43" s="86" t="s">
        <v>4</v>
      </c>
      <c r="G43" s="15" t="s">
        <v>11</v>
      </c>
      <c r="H43" s="15" t="s">
        <v>12</v>
      </c>
      <c r="I43" s="86" t="s">
        <v>5</v>
      </c>
      <c r="J43" s="15" t="s">
        <v>13</v>
      </c>
      <c r="K43" s="15" t="s">
        <v>14</v>
      </c>
      <c r="L43" s="86" t="s">
        <v>15</v>
      </c>
      <c r="M43" s="15" t="s">
        <v>16</v>
      </c>
      <c r="N43" s="15" t="s">
        <v>17</v>
      </c>
      <c r="O43" s="15" t="s">
        <v>18</v>
      </c>
      <c r="P43" s="81" t="s">
        <v>19</v>
      </c>
      <c r="Q43" s="15" t="s">
        <v>20</v>
      </c>
      <c r="R43" s="15" t="s">
        <v>21</v>
      </c>
      <c r="S43" s="86" t="s">
        <v>22</v>
      </c>
      <c r="T43" s="15" t="s">
        <v>23</v>
      </c>
      <c r="U43" s="15" t="s">
        <v>24</v>
      </c>
      <c r="V43" s="86" t="s">
        <v>25</v>
      </c>
      <c r="W43" s="16" t="s">
        <v>26</v>
      </c>
      <c r="X43" s="16" t="s">
        <v>27</v>
      </c>
      <c r="Y43" s="16" t="s">
        <v>28</v>
      </c>
      <c r="Z43" s="62" t="s">
        <v>29</v>
      </c>
      <c r="AA43" s="49" t="s">
        <v>30</v>
      </c>
      <c r="AB43" s="50" t="s">
        <v>31</v>
      </c>
      <c r="AC43" s="51" t="s">
        <v>32</v>
      </c>
      <c r="AD43" s="52" t="s">
        <v>30</v>
      </c>
      <c r="AE43" s="51" t="s">
        <v>30</v>
      </c>
      <c r="AF43" s="49" t="s">
        <v>33</v>
      </c>
    </row>
    <row r="44" spans="1:32" ht="13.5" thickBot="1">
      <c r="A44" s="11" t="s">
        <v>63</v>
      </c>
      <c r="B44" s="12" t="s">
        <v>35</v>
      </c>
      <c r="C44" s="82" t="s">
        <v>36</v>
      </c>
      <c r="D44" s="12" t="s">
        <v>37</v>
      </c>
      <c r="E44" s="12" t="s">
        <v>37</v>
      </c>
      <c r="F44" s="87" t="s">
        <v>38</v>
      </c>
      <c r="G44" s="12" t="s">
        <v>37</v>
      </c>
      <c r="H44" s="12" t="s">
        <v>37</v>
      </c>
      <c r="I44" s="87" t="s">
        <v>38</v>
      </c>
      <c r="J44" s="12" t="s">
        <v>37</v>
      </c>
      <c r="K44" s="12" t="s">
        <v>37</v>
      </c>
      <c r="L44" s="87" t="s">
        <v>38</v>
      </c>
      <c r="M44" s="12"/>
      <c r="N44" s="12"/>
      <c r="O44" s="12"/>
      <c r="P44" s="82"/>
      <c r="Q44" s="11"/>
      <c r="R44" s="11"/>
      <c r="S44" s="87" t="s">
        <v>38</v>
      </c>
      <c r="T44" s="11"/>
      <c r="U44" s="11"/>
      <c r="V44" s="87" t="s">
        <v>38</v>
      </c>
      <c r="W44" s="13" t="s">
        <v>39</v>
      </c>
      <c r="X44" s="13" t="s">
        <v>40</v>
      </c>
      <c r="Y44" s="13" t="s">
        <v>39</v>
      </c>
      <c r="Z44" s="63" t="s">
        <v>39</v>
      </c>
      <c r="AA44" s="53" t="s">
        <v>8</v>
      </c>
      <c r="AB44" s="54" t="s">
        <v>41</v>
      </c>
      <c r="AC44" s="55" t="s">
        <v>42</v>
      </c>
      <c r="AD44" s="56" t="s">
        <v>43</v>
      </c>
      <c r="AE44" s="55" t="s">
        <v>44</v>
      </c>
      <c r="AF44" s="53" t="s">
        <v>45</v>
      </c>
    </row>
    <row r="45" spans="1:32" ht="13.5" thickTop="1">
      <c r="A45" s="21" t="s">
        <v>46</v>
      </c>
      <c r="B45" s="5">
        <v>2098</v>
      </c>
      <c r="C45" s="83">
        <v>68</v>
      </c>
      <c r="D45" s="5">
        <v>224</v>
      </c>
      <c r="E45" s="5"/>
      <c r="F45" s="83"/>
      <c r="G45" s="5">
        <v>590</v>
      </c>
      <c r="H45" s="5"/>
      <c r="I45" s="83"/>
      <c r="J45" s="5">
        <v>1058</v>
      </c>
      <c r="K45" s="5"/>
      <c r="L45" s="83"/>
      <c r="M45" s="18">
        <v>7.34</v>
      </c>
      <c r="N45" s="18"/>
      <c r="O45" s="5">
        <v>1759</v>
      </c>
      <c r="P45" s="83"/>
      <c r="Q45" s="5">
        <v>94.6</v>
      </c>
      <c r="R45" s="18"/>
      <c r="S45" s="83"/>
      <c r="T45" s="5">
        <v>11.7</v>
      </c>
      <c r="U45" s="18"/>
      <c r="V45" s="83"/>
      <c r="W45" s="20">
        <v>326</v>
      </c>
      <c r="X45" s="6">
        <f t="shared" ref="X45:X52" si="28">W45/B45</f>
        <v>0.15538608198284079</v>
      </c>
      <c r="Y45" s="32">
        <v>185</v>
      </c>
      <c r="Z45" s="34">
        <v>1069</v>
      </c>
      <c r="AA45" s="57">
        <f>C45/$C$2</f>
        <v>0.45333333333333331</v>
      </c>
      <c r="AB45" s="58">
        <f>(C45*D45)/1000</f>
        <v>15.231999999999999</v>
      </c>
      <c r="AC45" s="59">
        <f>(AB45)/$E$3</f>
        <v>0.29866666666666664</v>
      </c>
      <c r="AD45" s="60">
        <f>(C45*G45)/1000</f>
        <v>40.119999999999997</v>
      </c>
      <c r="AE45" s="59">
        <f>(AD45)/$G$3</f>
        <v>0.53493333333333326</v>
      </c>
      <c r="AF45" s="95">
        <f>(0.8*C45*G45)/60</f>
        <v>534.93333333333339</v>
      </c>
    </row>
    <row r="46" spans="1:32">
      <c r="A46" s="21" t="s">
        <v>47</v>
      </c>
      <c r="B46" s="5">
        <v>2071</v>
      </c>
      <c r="C46" s="83">
        <v>74</v>
      </c>
      <c r="D46" s="5">
        <v>531</v>
      </c>
      <c r="E46" s="5"/>
      <c r="F46" s="83"/>
      <c r="G46" s="5">
        <v>640</v>
      </c>
      <c r="H46" s="5"/>
      <c r="I46" s="83"/>
      <c r="J46" s="5">
        <v>1267</v>
      </c>
      <c r="K46" s="5"/>
      <c r="L46" s="83"/>
      <c r="M46" s="18">
        <v>7.25</v>
      </c>
      <c r="N46" s="18"/>
      <c r="O46" s="5">
        <v>1624</v>
      </c>
      <c r="P46" s="83"/>
      <c r="Q46" s="5">
        <v>92.2</v>
      </c>
      <c r="R46" s="18"/>
      <c r="S46" s="83"/>
      <c r="T46" s="5">
        <v>13.7</v>
      </c>
      <c r="U46" s="18"/>
      <c r="V46" s="83"/>
      <c r="W46" s="5">
        <v>305</v>
      </c>
      <c r="X46" s="6">
        <f t="shared" si="28"/>
        <v>0.147271849348141</v>
      </c>
      <c r="Y46" s="33">
        <v>173</v>
      </c>
      <c r="Z46" s="33">
        <v>1024</v>
      </c>
      <c r="AA46" s="57">
        <f t="shared" ref="AA46:AA56" si="29">C46/$C$2</f>
        <v>0.49333333333333335</v>
      </c>
      <c r="AB46" s="58">
        <f t="shared" ref="AB46:AB56" si="30">(C46*D46)/1000</f>
        <v>39.293999999999997</v>
      </c>
      <c r="AC46" s="59">
        <f t="shared" ref="AC46:AC56" si="31">(AB46)/$E$3</f>
        <v>0.77047058823529402</v>
      </c>
      <c r="AD46" s="60">
        <f t="shared" ref="AD46:AD56" si="32">(C46*G46)/1000</f>
        <v>47.36</v>
      </c>
      <c r="AE46" s="59">
        <f t="shared" ref="AE46:AE56" si="33">(AD46)/$G$3</f>
        <v>0.63146666666666662</v>
      </c>
      <c r="AF46" s="95">
        <f t="shared" ref="AF46:AF56" si="34">(0.8*C46*G46)/60</f>
        <v>631.4666666666667</v>
      </c>
    </row>
    <row r="47" spans="1:32">
      <c r="A47" s="21" t="s">
        <v>48</v>
      </c>
      <c r="B47" s="5">
        <v>2183</v>
      </c>
      <c r="C47" s="83">
        <v>70</v>
      </c>
      <c r="D47" s="5">
        <v>249</v>
      </c>
      <c r="E47" s="5"/>
      <c r="F47" s="83"/>
      <c r="G47" s="5">
        <v>588</v>
      </c>
      <c r="H47" s="5"/>
      <c r="I47" s="83"/>
      <c r="J47" s="5">
        <v>1114</v>
      </c>
      <c r="K47" s="5"/>
      <c r="L47" s="83"/>
      <c r="M47" s="18">
        <v>7.21</v>
      </c>
      <c r="N47" s="18"/>
      <c r="O47" s="5">
        <v>1617</v>
      </c>
      <c r="P47" s="83"/>
      <c r="Q47" s="5">
        <v>87.5</v>
      </c>
      <c r="R47" s="18"/>
      <c r="S47" s="83"/>
      <c r="T47" s="5">
        <v>11.6</v>
      </c>
      <c r="U47" s="18"/>
      <c r="V47" s="83"/>
      <c r="W47" s="5">
        <v>321</v>
      </c>
      <c r="X47" s="6">
        <f t="shared" si="28"/>
        <v>0.14704535043518094</v>
      </c>
      <c r="Y47" s="33">
        <v>179</v>
      </c>
      <c r="Z47" s="33">
        <v>1078</v>
      </c>
      <c r="AA47" s="57">
        <f t="shared" si="29"/>
        <v>0.46666666666666667</v>
      </c>
      <c r="AB47" s="58">
        <f t="shared" si="30"/>
        <v>17.43</v>
      </c>
      <c r="AC47" s="59">
        <f t="shared" si="31"/>
        <v>0.34176470588235291</v>
      </c>
      <c r="AD47" s="60">
        <f t="shared" si="32"/>
        <v>41.16</v>
      </c>
      <c r="AE47" s="59">
        <f t="shared" si="33"/>
        <v>0.54879999999999995</v>
      </c>
      <c r="AF47" s="95">
        <f t="shared" si="34"/>
        <v>548.79999999999995</v>
      </c>
    </row>
    <row r="48" spans="1:32">
      <c r="A48" s="21" t="s">
        <v>49</v>
      </c>
      <c r="B48" s="5">
        <v>2107</v>
      </c>
      <c r="C48" s="83">
        <v>70</v>
      </c>
      <c r="D48" s="5">
        <v>448</v>
      </c>
      <c r="E48" s="5"/>
      <c r="F48" s="83"/>
      <c r="G48" s="5">
        <v>656</v>
      </c>
      <c r="H48" s="5"/>
      <c r="I48" s="83"/>
      <c r="J48" s="5">
        <v>1261</v>
      </c>
      <c r="K48" s="5"/>
      <c r="L48" s="83"/>
      <c r="M48" s="18">
        <v>7.52</v>
      </c>
      <c r="N48" s="18"/>
      <c r="O48" s="5">
        <v>1649</v>
      </c>
      <c r="P48" s="83"/>
      <c r="Q48" s="5">
        <v>94.4</v>
      </c>
      <c r="R48" s="18"/>
      <c r="S48" s="83"/>
      <c r="T48" s="5">
        <v>16.100000000000001</v>
      </c>
      <c r="U48" s="18"/>
      <c r="V48" s="83"/>
      <c r="W48" s="5">
        <v>341</v>
      </c>
      <c r="X48" s="6">
        <f t="shared" si="28"/>
        <v>0.16184148077835786</v>
      </c>
      <c r="Y48" s="33">
        <v>211</v>
      </c>
      <c r="Z48" s="33">
        <v>1084</v>
      </c>
      <c r="AA48" s="57">
        <f t="shared" si="29"/>
        <v>0.46666666666666667</v>
      </c>
      <c r="AB48" s="58">
        <f t="shared" si="30"/>
        <v>31.36</v>
      </c>
      <c r="AC48" s="59">
        <f t="shared" si="31"/>
        <v>0.61490196078431369</v>
      </c>
      <c r="AD48" s="60">
        <f t="shared" si="32"/>
        <v>45.92</v>
      </c>
      <c r="AE48" s="59">
        <f t="shared" si="33"/>
        <v>0.61226666666666674</v>
      </c>
      <c r="AF48" s="95">
        <f t="shared" si="34"/>
        <v>612.26666666666665</v>
      </c>
    </row>
    <row r="49" spans="1:33">
      <c r="A49" s="21" t="s">
        <v>50</v>
      </c>
      <c r="B49" s="5">
        <v>2122</v>
      </c>
      <c r="C49" s="83">
        <v>68</v>
      </c>
      <c r="D49" s="5">
        <v>147</v>
      </c>
      <c r="E49" s="5"/>
      <c r="F49" s="88"/>
      <c r="G49" s="5">
        <v>375</v>
      </c>
      <c r="H49" s="5"/>
      <c r="I49" s="88"/>
      <c r="J49" s="5">
        <v>753</v>
      </c>
      <c r="K49" s="5"/>
      <c r="L49" s="88"/>
      <c r="M49" s="18">
        <v>7.61</v>
      </c>
      <c r="N49" s="18"/>
      <c r="O49" s="5">
        <v>1519.25</v>
      </c>
      <c r="P49" s="83"/>
      <c r="Q49" s="5">
        <v>79.5</v>
      </c>
      <c r="R49" s="18"/>
      <c r="S49" s="88"/>
      <c r="T49" s="5">
        <v>10.3</v>
      </c>
      <c r="U49" s="18"/>
      <c r="V49" s="88"/>
      <c r="W49" s="5">
        <v>372</v>
      </c>
      <c r="X49" s="6">
        <f t="shared" si="28"/>
        <v>0.17530631479736097</v>
      </c>
      <c r="Y49" s="5">
        <v>192</v>
      </c>
      <c r="Z49" s="5">
        <v>1029</v>
      </c>
      <c r="AA49" s="57">
        <f t="shared" si="29"/>
        <v>0.45333333333333331</v>
      </c>
      <c r="AB49" s="58">
        <f t="shared" si="30"/>
        <v>9.9960000000000004</v>
      </c>
      <c r="AC49" s="59">
        <f t="shared" si="31"/>
        <v>0.19600000000000001</v>
      </c>
      <c r="AD49" s="60">
        <f t="shared" si="32"/>
        <v>25.5</v>
      </c>
      <c r="AE49" s="59">
        <f t="shared" si="33"/>
        <v>0.34</v>
      </c>
      <c r="AF49" s="95">
        <f t="shared" si="34"/>
        <v>340.00000000000006</v>
      </c>
    </row>
    <row r="50" spans="1:33">
      <c r="A50" s="21" t="s">
        <v>51</v>
      </c>
      <c r="B50" s="5">
        <v>2072</v>
      </c>
      <c r="C50" s="83">
        <v>69</v>
      </c>
      <c r="D50" s="5">
        <v>217</v>
      </c>
      <c r="E50" s="5"/>
      <c r="F50" s="88"/>
      <c r="G50" s="5">
        <v>478</v>
      </c>
      <c r="H50" s="5"/>
      <c r="I50" s="88"/>
      <c r="J50" s="5">
        <v>864</v>
      </c>
      <c r="K50" s="5"/>
      <c r="L50" s="88"/>
      <c r="M50" s="18">
        <v>7.33</v>
      </c>
      <c r="N50" s="18"/>
      <c r="O50" s="5">
        <v>1517</v>
      </c>
      <c r="P50" s="83"/>
      <c r="Q50" s="5">
        <v>86.5</v>
      </c>
      <c r="R50" s="18"/>
      <c r="S50" s="88"/>
      <c r="T50" s="5">
        <v>9.6999999999999993</v>
      </c>
      <c r="U50" s="18"/>
      <c r="V50" s="88"/>
      <c r="W50" s="5">
        <v>337</v>
      </c>
      <c r="X50" s="6">
        <f t="shared" si="28"/>
        <v>0.16264478764478765</v>
      </c>
      <c r="Y50" s="5">
        <v>182</v>
      </c>
      <c r="Z50" s="5">
        <v>1042</v>
      </c>
      <c r="AA50" s="57">
        <f t="shared" si="29"/>
        <v>0.46</v>
      </c>
      <c r="AB50" s="58">
        <f t="shared" si="30"/>
        <v>14.973000000000001</v>
      </c>
      <c r="AC50" s="59">
        <f t="shared" si="31"/>
        <v>0.29358823529411765</v>
      </c>
      <c r="AD50" s="60">
        <f t="shared" si="32"/>
        <v>32.981999999999999</v>
      </c>
      <c r="AE50" s="59">
        <f t="shared" si="33"/>
        <v>0.43975999999999998</v>
      </c>
      <c r="AF50" s="95">
        <f t="shared" si="34"/>
        <v>439.76000000000005</v>
      </c>
    </row>
    <row r="51" spans="1:33">
      <c r="A51" s="21" t="s">
        <v>52</v>
      </c>
      <c r="B51" s="5">
        <v>2266</v>
      </c>
      <c r="C51" s="83">
        <v>73</v>
      </c>
      <c r="D51" s="5">
        <v>300</v>
      </c>
      <c r="E51" s="5"/>
      <c r="F51" s="88"/>
      <c r="G51" s="5">
        <v>332</v>
      </c>
      <c r="H51" s="5"/>
      <c r="I51" s="88"/>
      <c r="J51" s="5">
        <v>917</v>
      </c>
      <c r="K51" s="5"/>
      <c r="L51" s="88"/>
      <c r="M51" s="27">
        <v>7.3</v>
      </c>
      <c r="N51" s="27"/>
      <c r="O51" s="30">
        <v>1273</v>
      </c>
      <c r="P51" s="83"/>
      <c r="Q51" s="5">
        <v>50.9</v>
      </c>
      <c r="R51" s="18"/>
      <c r="S51" s="88"/>
      <c r="T51" s="5">
        <v>8.8000000000000007</v>
      </c>
      <c r="U51" s="18"/>
      <c r="V51" s="88"/>
      <c r="W51" s="5">
        <v>354</v>
      </c>
      <c r="X51" s="6">
        <f t="shared" si="28"/>
        <v>0.15622241835834069</v>
      </c>
      <c r="Y51" s="5">
        <v>186</v>
      </c>
      <c r="Z51" s="5">
        <v>1083</v>
      </c>
      <c r="AA51" s="57">
        <f t="shared" si="29"/>
        <v>0.48666666666666669</v>
      </c>
      <c r="AB51" s="58">
        <f t="shared" si="30"/>
        <v>21.9</v>
      </c>
      <c r="AC51" s="59">
        <f t="shared" si="31"/>
        <v>0.42941176470588233</v>
      </c>
      <c r="AD51" s="60">
        <f t="shared" si="32"/>
        <v>24.236000000000001</v>
      </c>
      <c r="AE51" s="59">
        <f t="shared" si="33"/>
        <v>0.32314666666666669</v>
      </c>
      <c r="AF51" s="95">
        <f t="shared" si="34"/>
        <v>323.1466666666667</v>
      </c>
    </row>
    <row r="52" spans="1:33">
      <c r="A52" s="21" t="s">
        <v>53</v>
      </c>
      <c r="B52" s="35">
        <v>551</v>
      </c>
      <c r="C52" s="83">
        <v>79</v>
      </c>
      <c r="D52" s="5">
        <v>201</v>
      </c>
      <c r="E52" s="5"/>
      <c r="F52" s="83"/>
      <c r="G52" s="5">
        <v>393</v>
      </c>
      <c r="H52" s="5"/>
      <c r="I52" s="83"/>
      <c r="J52" s="5">
        <v>738</v>
      </c>
      <c r="K52" s="5"/>
      <c r="L52" s="83"/>
      <c r="M52" s="18">
        <v>7.5325000000000006</v>
      </c>
      <c r="N52" s="18"/>
      <c r="O52" s="5">
        <v>1517</v>
      </c>
      <c r="P52" s="83"/>
      <c r="Q52" s="5">
        <v>82.1</v>
      </c>
      <c r="R52" s="18"/>
      <c r="S52" s="83"/>
      <c r="T52" s="5">
        <v>8.5</v>
      </c>
      <c r="U52" s="18"/>
      <c r="V52" s="83"/>
      <c r="W52" s="5">
        <v>81</v>
      </c>
      <c r="X52" s="6">
        <f t="shared" si="28"/>
        <v>0.14700544464609799</v>
      </c>
      <c r="Y52" s="5">
        <v>197</v>
      </c>
      <c r="Z52" s="5">
        <v>332</v>
      </c>
      <c r="AA52" s="57">
        <f t="shared" si="29"/>
        <v>0.52666666666666662</v>
      </c>
      <c r="AB52" s="58">
        <f t="shared" si="30"/>
        <v>15.879</v>
      </c>
      <c r="AC52" s="59">
        <f t="shared" si="31"/>
        <v>0.31135294117647055</v>
      </c>
      <c r="AD52" s="60">
        <f t="shared" si="32"/>
        <v>31.047000000000001</v>
      </c>
      <c r="AE52" s="59">
        <f t="shared" si="33"/>
        <v>0.41395999999999999</v>
      </c>
      <c r="AF52" s="95">
        <f t="shared" si="34"/>
        <v>413.96000000000004</v>
      </c>
      <c r="AG52" t="s">
        <v>64</v>
      </c>
    </row>
    <row r="53" spans="1:33">
      <c r="A53" s="21" t="s">
        <v>54</v>
      </c>
      <c r="B53" s="5">
        <v>0</v>
      </c>
      <c r="C53" s="83">
        <v>0</v>
      </c>
      <c r="D53" s="5">
        <v>135</v>
      </c>
      <c r="E53" s="5"/>
      <c r="F53" s="83"/>
      <c r="G53" s="5">
        <v>388</v>
      </c>
      <c r="H53" s="5"/>
      <c r="I53" s="83"/>
      <c r="J53" s="5">
        <v>822</v>
      </c>
      <c r="K53" s="5"/>
      <c r="L53" s="83"/>
      <c r="M53" s="18">
        <v>7.26</v>
      </c>
      <c r="N53" s="18"/>
      <c r="O53" s="5">
        <v>1565</v>
      </c>
      <c r="P53" s="83"/>
      <c r="Q53" s="5">
        <v>72.7</v>
      </c>
      <c r="R53" s="18"/>
      <c r="S53" s="83"/>
      <c r="T53" s="5">
        <v>10.199999999999999</v>
      </c>
      <c r="U53" s="18"/>
      <c r="V53" s="83"/>
      <c r="W53" s="5">
        <v>0</v>
      </c>
      <c r="X53" s="6">
        <v>0</v>
      </c>
      <c r="Y53" s="5">
        <v>227</v>
      </c>
      <c r="Z53" s="5">
        <v>69</v>
      </c>
      <c r="AA53" s="57">
        <f t="shared" si="29"/>
        <v>0</v>
      </c>
      <c r="AB53" s="58">
        <f t="shared" si="30"/>
        <v>0</v>
      </c>
      <c r="AC53" s="59">
        <f t="shared" si="31"/>
        <v>0</v>
      </c>
      <c r="AD53" s="60">
        <f t="shared" si="32"/>
        <v>0</v>
      </c>
      <c r="AE53" s="59">
        <f t="shared" si="33"/>
        <v>0</v>
      </c>
      <c r="AF53" s="95">
        <f t="shared" si="34"/>
        <v>0</v>
      </c>
    </row>
    <row r="54" spans="1:33">
      <c r="A54" s="21" t="s">
        <v>55</v>
      </c>
      <c r="B54" s="5">
        <v>4137</v>
      </c>
      <c r="C54" s="83">
        <v>133</v>
      </c>
      <c r="D54" s="5">
        <v>218</v>
      </c>
      <c r="E54" s="5"/>
      <c r="F54" s="83"/>
      <c r="G54" s="5">
        <v>402</v>
      </c>
      <c r="H54" s="5"/>
      <c r="I54" s="83"/>
      <c r="J54" s="5">
        <v>924</v>
      </c>
      <c r="K54" s="5"/>
      <c r="L54" s="83"/>
      <c r="M54" s="18">
        <v>7.3</v>
      </c>
      <c r="N54" s="27"/>
      <c r="O54" s="5">
        <v>1605</v>
      </c>
      <c r="P54" s="83"/>
      <c r="Q54" s="5">
        <v>77.7</v>
      </c>
      <c r="R54" s="18"/>
      <c r="S54" s="83"/>
      <c r="T54" s="5">
        <v>10.4</v>
      </c>
      <c r="U54" s="18"/>
      <c r="V54" s="83"/>
      <c r="W54" s="5">
        <v>16</v>
      </c>
      <c r="X54" s="6">
        <f>W54/B54</f>
        <v>3.8675368624607204E-3</v>
      </c>
      <c r="Y54" s="5">
        <v>241</v>
      </c>
      <c r="Z54" s="5">
        <v>65</v>
      </c>
      <c r="AA54" s="57">
        <f t="shared" si="29"/>
        <v>0.88666666666666671</v>
      </c>
      <c r="AB54" s="58">
        <f t="shared" si="30"/>
        <v>28.994</v>
      </c>
      <c r="AC54" s="59">
        <f t="shared" si="31"/>
        <v>0.56850980392156858</v>
      </c>
      <c r="AD54" s="60">
        <f t="shared" si="32"/>
        <v>53.466000000000001</v>
      </c>
      <c r="AE54" s="59">
        <f t="shared" si="33"/>
        <v>0.71288000000000007</v>
      </c>
      <c r="AF54" s="95">
        <f t="shared" si="34"/>
        <v>712.88</v>
      </c>
    </row>
    <row r="55" spans="1:33">
      <c r="A55" s="21" t="s">
        <v>56</v>
      </c>
      <c r="B55" s="5">
        <v>2917</v>
      </c>
      <c r="C55" s="83">
        <v>97</v>
      </c>
      <c r="D55" s="5">
        <v>170</v>
      </c>
      <c r="E55" s="5"/>
      <c r="F55" s="83"/>
      <c r="G55" s="5">
        <v>343</v>
      </c>
      <c r="H55" s="5"/>
      <c r="I55" s="83"/>
      <c r="J55" s="5">
        <v>777</v>
      </c>
      <c r="K55" s="5"/>
      <c r="L55" s="83"/>
      <c r="M55" s="18">
        <v>7.2966666666666669</v>
      </c>
      <c r="N55" s="18"/>
      <c r="O55" s="5">
        <v>1589</v>
      </c>
      <c r="P55" s="83"/>
      <c r="Q55" s="5">
        <v>78.3</v>
      </c>
      <c r="R55" s="18"/>
      <c r="S55" s="83"/>
      <c r="T55" s="5">
        <v>10.5</v>
      </c>
      <c r="U55" s="18"/>
      <c r="V55" s="83"/>
      <c r="W55" s="5">
        <v>4</v>
      </c>
      <c r="X55" s="6">
        <f>W55/B55</f>
        <v>1.3712718546451835E-3</v>
      </c>
      <c r="Y55" s="5">
        <v>74</v>
      </c>
      <c r="Z55" s="5">
        <v>23</v>
      </c>
      <c r="AA55" s="57">
        <f t="shared" si="29"/>
        <v>0.64666666666666661</v>
      </c>
      <c r="AB55" s="58">
        <f t="shared" si="30"/>
        <v>16.489999999999998</v>
      </c>
      <c r="AC55" s="59">
        <f t="shared" si="31"/>
        <v>0.32333333333333331</v>
      </c>
      <c r="AD55" s="60">
        <f t="shared" si="32"/>
        <v>33.271000000000001</v>
      </c>
      <c r="AE55" s="59">
        <f t="shared" si="33"/>
        <v>0.44361333333333336</v>
      </c>
      <c r="AF55" s="95">
        <f t="shared" si="34"/>
        <v>443.6133333333334</v>
      </c>
    </row>
    <row r="56" spans="1:33" ht="13.5" thickBot="1">
      <c r="A56" s="21" t="s">
        <v>57</v>
      </c>
      <c r="B56" s="5">
        <v>3437</v>
      </c>
      <c r="C56" s="83">
        <v>111</v>
      </c>
      <c r="D56" s="5">
        <v>106</v>
      </c>
      <c r="E56" s="5"/>
      <c r="F56" s="83"/>
      <c r="G56" s="5">
        <v>320</v>
      </c>
      <c r="H56" s="5"/>
      <c r="I56" s="83"/>
      <c r="J56" s="5">
        <v>625</v>
      </c>
      <c r="K56" s="5"/>
      <c r="L56" s="83"/>
      <c r="M56" s="18">
        <v>7.43</v>
      </c>
      <c r="N56" s="18"/>
      <c r="O56" s="5">
        <v>1453</v>
      </c>
      <c r="P56" s="83"/>
      <c r="Q56" s="5">
        <v>71.7</v>
      </c>
      <c r="R56" s="18"/>
      <c r="S56" s="83"/>
      <c r="T56" s="5">
        <v>8.9</v>
      </c>
      <c r="U56" s="18"/>
      <c r="V56" s="83"/>
      <c r="W56" s="5">
        <v>1</v>
      </c>
      <c r="X56" s="6">
        <f>W56/B56</f>
        <v>2.9095141111434392E-4</v>
      </c>
      <c r="Y56" s="5">
        <v>226</v>
      </c>
      <c r="Z56" s="5">
        <v>11</v>
      </c>
      <c r="AA56" s="57">
        <f t="shared" si="29"/>
        <v>0.74</v>
      </c>
      <c r="AB56" s="58">
        <f t="shared" si="30"/>
        <v>11.766</v>
      </c>
      <c r="AC56" s="59">
        <f t="shared" si="31"/>
        <v>0.23070588235294118</v>
      </c>
      <c r="AD56" s="60">
        <f t="shared" si="32"/>
        <v>35.520000000000003</v>
      </c>
      <c r="AE56" s="59">
        <f t="shared" si="33"/>
        <v>0.47360000000000002</v>
      </c>
      <c r="AF56" s="95">
        <f t="shared" si="34"/>
        <v>473.60000000000008</v>
      </c>
      <c r="AG56" t="s">
        <v>65</v>
      </c>
    </row>
    <row r="57" spans="1:33" ht="13.5" thickTop="1">
      <c r="A57" s="22" t="s">
        <v>66</v>
      </c>
      <c r="B57" s="23">
        <f>SUM(B45:B56)</f>
        <v>25961</v>
      </c>
      <c r="C57" s="84"/>
      <c r="D57" s="28"/>
      <c r="E57" s="28"/>
      <c r="F57" s="89"/>
      <c r="G57" s="28"/>
      <c r="H57" s="28"/>
      <c r="I57" s="89"/>
      <c r="J57" s="28"/>
      <c r="K57" s="28"/>
      <c r="L57" s="89"/>
      <c r="M57" s="25"/>
      <c r="N57" s="25"/>
      <c r="O57" s="26"/>
      <c r="P57" s="84"/>
      <c r="Q57" s="24"/>
      <c r="R57" s="25"/>
      <c r="S57" s="89"/>
      <c r="T57" s="24"/>
      <c r="U57" s="25"/>
      <c r="V57" s="89"/>
      <c r="W57" s="23">
        <f>SUM(W45:W56)</f>
        <v>2458</v>
      </c>
      <c r="X57" s="24">
        <f>SUM(X45:X56)</f>
        <v>1.2582534881193281</v>
      </c>
      <c r="Y57" s="23"/>
      <c r="Z57" s="23"/>
      <c r="AA57" s="64"/>
      <c r="AB57" s="65"/>
      <c r="AC57" s="66"/>
      <c r="AD57" s="67"/>
      <c r="AE57" s="66"/>
      <c r="AF57" s="104"/>
    </row>
    <row r="58" spans="1:33" ht="13.5" thickBot="1">
      <c r="A58" s="7" t="s">
        <v>67</v>
      </c>
      <c r="B58" s="8">
        <f t="shared" ref="B58:V58" si="35">AVERAGE(B45:B56)</f>
        <v>2163.4166666666665</v>
      </c>
      <c r="C58" s="85">
        <f t="shared" si="35"/>
        <v>76</v>
      </c>
      <c r="D58" s="69">
        <f t="shared" si="35"/>
        <v>245.5</v>
      </c>
      <c r="E58" s="69" t="e">
        <f t="shared" si="35"/>
        <v>#DIV/0!</v>
      </c>
      <c r="F58" s="90" t="e">
        <f>AVERAGE(F45:F56)</f>
        <v>#DIV/0!</v>
      </c>
      <c r="G58" s="69">
        <f>AVERAGE(G45:G56)</f>
        <v>458.75</v>
      </c>
      <c r="H58" s="69" t="e">
        <f>AVERAGE(H45:H56)</f>
        <v>#DIV/0!</v>
      </c>
      <c r="I58" s="90" t="e">
        <f>AVERAGE(I45:I56)</f>
        <v>#DIV/0!</v>
      </c>
      <c r="J58" s="69">
        <f t="shared" si="35"/>
        <v>926.66666666666663</v>
      </c>
      <c r="K58" s="69" t="e">
        <f t="shared" si="35"/>
        <v>#DIV/0!</v>
      </c>
      <c r="L58" s="90" t="e">
        <f>AVERAGE(L45:L56)</f>
        <v>#DIV/0!</v>
      </c>
      <c r="M58" s="70">
        <f t="shared" si="35"/>
        <v>7.3649305555555555</v>
      </c>
      <c r="N58" s="70" t="e">
        <f t="shared" si="35"/>
        <v>#DIV/0!</v>
      </c>
      <c r="O58" s="69">
        <f t="shared" si="35"/>
        <v>1557.2708333333333</v>
      </c>
      <c r="P58" s="85" t="e">
        <f t="shared" si="35"/>
        <v>#DIV/0!</v>
      </c>
      <c r="Q58" s="69">
        <f t="shared" si="35"/>
        <v>80.675000000000011</v>
      </c>
      <c r="R58" s="70" t="e">
        <f t="shared" si="35"/>
        <v>#DIV/0!</v>
      </c>
      <c r="S58" s="90" t="e">
        <f t="shared" si="35"/>
        <v>#DIV/0!</v>
      </c>
      <c r="T58" s="69">
        <f t="shared" si="35"/>
        <v>10.866666666666667</v>
      </c>
      <c r="U58" s="70" t="e">
        <f t="shared" si="35"/>
        <v>#DIV/0!</v>
      </c>
      <c r="V58" s="90" t="e">
        <f t="shared" si="35"/>
        <v>#DIV/0!</v>
      </c>
      <c r="W58" s="8">
        <f>AVERAGE(W45:W56)</f>
        <v>204.83333333333334</v>
      </c>
      <c r="X58" s="68">
        <f>AVERAGE(X45:X56)</f>
        <v>0.10485445734327735</v>
      </c>
      <c r="Y58" s="8"/>
      <c r="Z58" s="8"/>
      <c r="AA58" s="71">
        <f t="shared" ref="AA58" si="36">C58/$C$2</f>
        <v>0.50666666666666671</v>
      </c>
      <c r="AB58" s="72">
        <f t="shared" ref="AB58" si="37">(C58*D58)/1000</f>
        <v>18.658000000000001</v>
      </c>
      <c r="AC58" s="73">
        <f t="shared" ref="AC58" si="38">(AB58)/$E$3</f>
        <v>0.36584313725490197</v>
      </c>
      <c r="AD58" s="74">
        <f t="shared" ref="AD58" si="39">(C58*G58)/1000</f>
        <v>34.865000000000002</v>
      </c>
      <c r="AE58" s="73">
        <f t="shared" ref="AE58" si="40">(AD58)/$G$3</f>
        <v>0.46486666666666671</v>
      </c>
      <c r="AF58" s="107">
        <f>AVERAGE(AF45:AF56)</f>
        <v>456.20222222222225</v>
      </c>
    </row>
    <row r="59" spans="1:33" ht="13.5" thickTop="1"/>
    <row r="60" spans="1:33" ht="13.5" thickBot="1"/>
    <row r="61" spans="1:33" ht="13.5" thickTop="1">
      <c r="A61" s="14" t="s">
        <v>7</v>
      </c>
      <c r="B61" s="15" t="s">
        <v>8</v>
      </c>
      <c r="C61" s="81" t="s">
        <v>8</v>
      </c>
      <c r="D61" s="15" t="s">
        <v>9</v>
      </c>
      <c r="E61" s="15" t="s">
        <v>10</v>
      </c>
      <c r="F61" s="86" t="s">
        <v>4</v>
      </c>
      <c r="G61" s="76" t="s">
        <v>11</v>
      </c>
      <c r="H61" s="15" t="s">
        <v>12</v>
      </c>
      <c r="I61" s="86" t="s">
        <v>5</v>
      </c>
      <c r="J61" s="15" t="s">
        <v>13</v>
      </c>
      <c r="K61" s="15" t="s">
        <v>14</v>
      </c>
      <c r="L61" s="86" t="s">
        <v>15</v>
      </c>
      <c r="M61" s="15" t="s">
        <v>16</v>
      </c>
      <c r="N61" s="15" t="s">
        <v>17</v>
      </c>
      <c r="O61" s="15" t="s">
        <v>18</v>
      </c>
      <c r="P61" s="81" t="s">
        <v>19</v>
      </c>
      <c r="Q61" s="15" t="s">
        <v>20</v>
      </c>
      <c r="R61" s="15" t="s">
        <v>21</v>
      </c>
      <c r="S61" s="86" t="s">
        <v>22</v>
      </c>
      <c r="T61" s="15" t="s">
        <v>23</v>
      </c>
      <c r="U61" s="15" t="s">
        <v>24</v>
      </c>
      <c r="V61" s="86" t="s">
        <v>25</v>
      </c>
      <c r="W61" s="16" t="s">
        <v>26</v>
      </c>
      <c r="X61" s="16" t="s">
        <v>27</v>
      </c>
      <c r="Y61" s="16" t="s">
        <v>28</v>
      </c>
      <c r="Z61" s="62" t="s">
        <v>29</v>
      </c>
      <c r="AA61" s="49" t="s">
        <v>30</v>
      </c>
      <c r="AB61" s="50" t="s">
        <v>31</v>
      </c>
      <c r="AC61" s="51" t="s">
        <v>32</v>
      </c>
      <c r="AD61" s="52" t="s">
        <v>30</v>
      </c>
      <c r="AE61" s="51" t="s">
        <v>30</v>
      </c>
      <c r="AF61" s="49" t="s">
        <v>33</v>
      </c>
    </row>
    <row r="62" spans="1:33" ht="13.5" thickBot="1">
      <c r="A62" s="11" t="s">
        <v>68</v>
      </c>
      <c r="B62" s="12" t="s">
        <v>35</v>
      </c>
      <c r="C62" s="82" t="s">
        <v>36</v>
      </c>
      <c r="D62" s="12" t="s">
        <v>37</v>
      </c>
      <c r="E62" s="12" t="s">
        <v>37</v>
      </c>
      <c r="F62" s="87" t="s">
        <v>38</v>
      </c>
      <c r="G62" s="77" t="s">
        <v>37</v>
      </c>
      <c r="H62" s="12" t="s">
        <v>37</v>
      </c>
      <c r="I62" s="87" t="s">
        <v>38</v>
      </c>
      <c r="J62" s="12" t="s">
        <v>37</v>
      </c>
      <c r="K62" s="12" t="s">
        <v>37</v>
      </c>
      <c r="L62" s="87" t="s">
        <v>38</v>
      </c>
      <c r="M62" s="12"/>
      <c r="N62" s="12"/>
      <c r="O62" s="12"/>
      <c r="P62" s="82"/>
      <c r="Q62" s="11"/>
      <c r="R62" s="11"/>
      <c r="S62" s="87" t="s">
        <v>38</v>
      </c>
      <c r="T62" s="11"/>
      <c r="U62" s="11"/>
      <c r="V62" s="87" t="s">
        <v>38</v>
      </c>
      <c r="W62" s="13" t="s">
        <v>39</v>
      </c>
      <c r="X62" s="13" t="s">
        <v>40</v>
      </c>
      <c r="Y62" s="13" t="s">
        <v>39</v>
      </c>
      <c r="Z62" s="63" t="s">
        <v>39</v>
      </c>
      <c r="AA62" s="53" t="s">
        <v>8</v>
      </c>
      <c r="AB62" s="54" t="s">
        <v>41</v>
      </c>
      <c r="AC62" s="55" t="s">
        <v>42</v>
      </c>
      <c r="AD62" s="56" t="s">
        <v>43</v>
      </c>
      <c r="AE62" s="55" t="s">
        <v>44</v>
      </c>
      <c r="AF62" s="53" t="s">
        <v>45</v>
      </c>
    </row>
    <row r="63" spans="1:33" ht="13.5" thickTop="1">
      <c r="A63" s="21" t="s">
        <v>46</v>
      </c>
      <c r="B63" s="5">
        <v>6934</v>
      </c>
      <c r="C63" s="83">
        <v>223.67741935483872</v>
      </c>
      <c r="D63" s="5">
        <v>193.75</v>
      </c>
      <c r="E63" s="5"/>
      <c r="F63" s="88"/>
      <c r="G63" s="78">
        <v>430</v>
      </c>
      <c r="H63" s="5"/>
      <c r="I63" s="88"/>
      <c r="J63" s="5">
        <v>743</v>
      </c>
      <c r="K63" s="5"/>
      <c r="L63" s="88"/>
      <c r="M63" s="18">
        <v>7.3419999999999996</v>
      </c>
      <c r="N63" s="18"/>
      <c r="O63" s="5">
        <v>1759</v>
      </c>
      <c r="P63" s="83"/>
      <c r="Q63" s="5">
        <v>86.9</v>
      </c>
      <c r="R63" s="18"/>
      <c r="S63" s="88"/>
      <c r="T63" s="5">
        <v>10.785</v>
      </c>
      <c r="U63" s="18"/>
      <c r="V63" s="88"/>
      <c r="W63" s="20">
        <v>0</v>
      </c>
      <c r="X63" s="6"/>
      <c r="Y63" s="32">
        <v>282</v>
      </c>
      <c r="Z63" s="34">
        <v>22</v>
      </c>
      <c r="AA63" s="57">
        <f>C63/$C$2</f>
        <v>1.4911827956989248</v>
      </c>
      <c r="AB63" s="58">
        <f>(C63*D63)/1000</f>
        <v>43.337499999999999</v>
      </c>
      <c r="AC63" s="59">
        <f>(AB63)/$E$3</f>
        <v>0.84975490196078429</v>
      </c>
      <c r="AD63" s="60">
        <f>(C63*G63)/1000</f>
        <v>96.181290322580651</v>
      </c>
      <c r="AE63" s="59">
        <f>(AD63)/$G$3</f>
        <v>1.2824172043010753</v>
      </c>
      <c r="AF63" s="95">
        <f>(0.8*C63*G63)/60</f>
        <v>1282.4172043010756</v>
      </c>
    </row>
    <row r="64" spans="1:33">
      <c r="A64" s="21" t="s">
        <v>47</v>
      </c>
      <c r="B64" s="5">
        <v>3282</v>
      </c>
      <c r="C64" s="83">
        <v>112.64285714285714</v>
      </c>
      <c r="D64" s="5">
        <v>175</v>
      </c>
      <c r="E64" s="5"/>
      <c r="F64" s="88"/>
      <c r="G64" s="78">
        <v>457.5</v>
      </c>
      <c r="H64" s="5"/>
      <c r="I64" s="88"/>
      <c r="J64" s="5">
        <v>951</v>
      </c>
      <c r="K64" s="5"/>
      <c r="L64" s="88"/>
      <c r="M64" s="18">
        <v>7.34</v>
      </c>
      <c r="N64" s="18"/>
      <c r="O64" s="5">
        <v>1508.25</v>
      </c>
      <c r="P64" s="83"/>
      <c r="Q64" s="5">
        <v>80.3</v>
      </c>
      <c r="R64" s="18"/>
      <c r="S64" s="88"/>
      <c r="T64" s="5">
        <v>12.275</v>
      </c>
      <c r="U64" s="18"/>
      <c r="V64" s="88"/>
      <c r="W64" s="5">
        <v>0</v>
      </c>
      <c r="X64" s="6"/>
      <c r="Y64" s="33">
        <v>152</v>
      </c>
      <c r="Z64" s="33">
        <v>13</v>
      </c>
      <c r="AA64" s="57">
        <f t="shared" ref="AA64:AA74" si="41">C64/$C$2</f>
        <v>0.75095238095238093</v>
      </c>
      <c r="AB64" s="58">
        <f t="shared" ref="AB64:AB74" si="42">(C64*D64)/1000</f>
        <v>19.712499999999999</v>
      </c>
      <c r="AC64" s="59">
        <f t="shared" ref="AC64:AC74" si="43">(AB64)/$E$3</f>
        <v>0.38651960784313721</v>
      </c>
      <c r="AD64" s="60">
        <f t="shared" ref="AD64:AD74" si="44">(C64*G64)/1000</f>
        <v>51.534107142857138</v>
      </c>
      <c r="AE64" s="59">
        <f t="shared" ref="AE64:AE74" si="45">(AD64)/$G$3</f>
        <v>0.68712142857142855</v>
      </c>
      <c r="AF64" s="95">
        <f t="shared" ref="AF64:AF74" si="46">(0.8*C64*G64)/60</f>
        <v>687.12142857142862</v>
      </c>
    </row>
    <row r="65" spans="1:33">
      <c r="A65" s="21" t="s">
        <v>48</v>
      </c>
      <c r="B65" s="5">
        <v>4244</v>
      </c>
      <c r="C65" s="83">
        <v>137</v>
      </c>
      <c r="D65" s="5">
        <v>187</v>
      </c>
      <c r="E65" s="5"/>
      <c r="F65" s="88"/>
      <c r="G65" s="78">
        <v>485</v>
      </c>
      <c r="H65" s="5"/>
      <c r="I65" s="88"/>
      <c r="J65" s="5">
        <v>914</v>
      </c>
      <c r="K65" s="5"/>
      <c r="L65" s="88"/>
      <c r="M65" s="18">
        <v>7.44</v>
      </c>
      <c r="N65" s="18"/>
      <c r="O65" s="5">
        <v>1542.75</v>
      </c>
      <c r="P65" s="83"/>
      <c r="Q65" s="5">
        <v>71.900000000000006</v>
      </c>
      <c r="R65" s="18"/>
      <c r="S65" s="88"/>
      <c r="T65" s="5">
        <v>10.1</v>
      </c>
      <c r="U65" s="18"/>
      <c r="V65" s="88"/>
      <c r="W65" s="5">
        <v>0</v>
      </c>
      <c r="X65" s="6"/>
      <c r="Y65" s="33">
        <v>181</v>
      </c>
      <c r="Z65" s="33">
        <v>14</v>
      </c>
      <c r="AA65" s="57">
        <f t="shared" si="41"/>
        <v>0.91333333333333333</v>
      </c>
      <c r="AB65" s="58">
        <f t="shared" si="42"/>
        <v>25.619</v>
      </c>
      <c r="AC65" s="59">
        <f t="shared" si="43"/>
        <v>0.5023333333333333</v>
      </c>
      <c r="AD65" s="60">
        <f t="shared" si="44"/>
        <v>66.444999999999993</v>
      </c>
      <c r="AE65" s="59">
        <f t="shared" si="45"/>
        <v>0.88593333333333324</v>
      </c>
      <c r="AF65" s="95">
        <f t="shared" si="46"/>
        <v>885.93333333333351</v>
      </c>
    </row>
    <row r="66" spans="1:33">
      <c r="A66" s="21" t="s">
        <v>49</v>
      </c>
      <c r="B66" s="5">
        <v>5199</v>
      </c>
      <c r="C66" s="83">
        <v>173</v>
      </c>
      <c r="D66" s="5">
        <v>94</v>
      </c>
      <c r="E66" s="5"/>
      <c r="F66" s="88"/>
      <c r="G66" s="78">
        <v>278</v>
      </c>
      <c r="H66" s="5"/>
      <c r="I66" s="88"/>
      <c r="J66" s="5">
        <v>509</v>
      </c>
      <c r="K66" s="5"/>
      <c r="L66" s="88"/>
      <c r="M66" s="18">
        <v>7.516</v>
      </c>
      <c r="N66" s="18"/>
      <c r="O66" s="5">
        <v>1064.4000000000001</v>
      </c>
      <c r="P66" s="83"/>
      <c r="Q66" s="5">
        <v>54.5</v>
      </c>
      <c r="R66" s="18"/>
      <c r="S66" s="88"/>
      <c r="T66" s="5">
        <v>6.4</v>
      </c>
      <c r="U66" s="18"/>
      <c r="V66" s="88"/>
      <c r="W66" s="5">
        <v>0</v>
      </c>
      <c r="X66" s="6"/>
      <c r="Y66" s="33">
        <v>230</v>
      </c>
      <c r="Z66" s="33">
        <v>35</v>
      </c>
      <c r="AA66" s="57">
        <f t="shared" si="41"/>
        <v>1.1533333333333333</v>
      </c>
      <c r="AB66" s="58">
        <f t="shared" si="42"/>
        <v>16.262</v>
      </c>
      <c r="AC66" s="59">
        <f t="shared" si="43"/>
        <v>0.31886274509803925</v>
      </c>
      <c r="AD66" s="60">
        <f t="shared" si="44"/>
        <v>48.094000000000001</v>
      </c>
      <c r="AE66" s="59">
        <f t="shared" si="45"/>
        <v>0.64125333333333334</v>
      </c>
      <c r="AF66" s="95">
        <f t="shared" si="46"/>
        <v>641.25333333333344</v>
      </c>
    </row>
    <row r="67" spans="1:33">
      <c r="A67" s="21" t="s">
        <v>50</v>
      </c>
      <c r="B67" s="5">
        <v>5689</v>
      </c>
      <c r="C67" s="83">
        <v>184</v>
      </c>
      <c r="D67" s="5">
        <v>122</v>
      </c>
      <c r="E67" s="5"/>
      <c r="F67" s="88"/>
      <c r="G67" s="78">
        <v>380</v>
      </c>
      <c r="H67" s="5"/>
      <c r="I67" s="88"/>
      <c r="J67" s="5">
        <v>671</v>
      </c>
      <c r="K67" s="5"/>
      <c r="L67" s="88"/>
      <c r="M67" s="18">
        <v>7.2424999999999997</v>
      </c>
      <c r="N67" s="18"/>
      <c r="O67" s="5">
        <v>1636.75</v>
      </c>
      <c r="P67" s="83"/>
      <c r="Q67" s="5">
        <v>78.099999999999994</v>
      </c>
      <c r="R67" s="18"/>
      <c r="S67" s="88"/>
      <c r="T67" s="5">
        <v>10.1</v>
      </c>
      <c r="U67" s="18"/>
      <c r="V67" s="88"/>
      <c r="W67" s="5">
        <v>0</v>
      </c>
      <c r="X67" s="6"/>
      <c r="Y67" s="5">
        <v>240</v>
      </c>
      <c r="Z67" s="5">
        <v>16</v>
      </c>
      <c r="AA67" s="57">
        <f t="shared" si="41"/>
        <v>1.2266666666666666</v>
      </c>
      <c r="AB67" s="58">
        <f t="shared" si="42"/>
        <v>22.448</v>
      </c>
      <c r="AC67" s="59">
        <f t="shared" si="43"/>
        <v>0.44015686274509802</v>
      </c>
      <c r="AD67" s="60">
        <f t="shared" si="44"/>
        <v>69.92</v>
      </c>
      <c r="AE67" s="59">
        <f t="shared" si="45"/>
        <v>0.93226666666666669</v>
      </c>
      <c r="AF67" s="95">
        <f t="shared" si="46"/>
        <v>932.26666666666677</v>
      </c>
    </row>
    <row r="68" spans="1:33">
      <c r="A68" s="21" t="s">
        <v>51</v>
      </c>
      <c r="B68" s="5">
        <v>4520</v>
      </c>
      <c r="C68" s="83">
        <v>151</v>
      </c>
      <c r="D68" s="5">
        <v>205</v>
      </c>
      <c r="E68" s="5"/>
      <c r="F68" s="88"/>
      <c r="G68" s="78">
        <v>393</v>
      </c>
      <c r="H68" s="5"/>
      <c r="I68" s="88"/>
      <c r="J68" s="5">
        <v>393</v>
      </c>
      <c r="K68" s="5"/>
      <c r="L68" s="88"/>
      <c r="M68" s="18">
        <v>7.0699999999999994</v>
      </c>
      <c r="N68" s="18"/>
      <c r="O68" s="5">
        <v>1617.75</v>
      </c>
      <c r="P68" s="83"/>
      <c r="Q68" s="5">
        <v>79.099999999999994</v>
      </c>
      <c r="R68" s="18"/>
      <c r="S68" s="88"/>
      <c r="T68" s="5">
        <v>9.5</v>
      </c>
      <c r="U68" s="18"/>
      <c r="V68" s="88"/>
      <c r="W68" s="5">
        <v>0</v>
      </c>
      <c r="X68" s="6"/>
      <c r="Y68" s="5">
        <v>197</v>
      </c>
      <c r="Z68" s="35">
        <v>12</v>
      </c>
      <c r="AA68" s="57">
        <f t="shared" si="41"/>
        <v>1.0066666666666666</v>
      </c>
      <c r="AB68" s="58">
        <f t="shared" si="42"/>
        <v>30.954999999999998</v>
      </c>
      <c r="AC68" s="59">
        <f t="shared" si="43"/>
        <v>0.60696078431372547</v>
      </c>
      <c r="AD68" s="60">
        <f t="shared" si="44"/>
        <v>59.343000000000004</v>
      </c>
      <c r="AE68" s="59">
        <f t="shared" si="45"/>
        <v>0.79124000000000005</v>
      </c>
      <c r="AF68" s="95">
        <f t="shared" si="46"/>
        <v>791.24</v>
      </c>
      <c r="AG68" t="s">
        <v>69</v>
      </c>
    </row>
    <row r="69" spans="1:33">
      <c r="A69" s="21" t="s">
        <v>52</v>
      </c>
      <c r="B69" s="35">
        <v>6442</v>
      </c>
      <c r="C69" s="83">
        <v>215</v>
      </c>
      <c r="D69" s="5">
        <v>303</v>
      </c>
      <c r="E69" s="5"/>
      <c r="F69" s="88"/>
      <c r="G69" s="78">
        <v>580</v>
      </c>
      <c r="H69" s="5"/>
      <c r="I69" s="88"/>
      <c r="J69" s="5">
        <v>1030</v>
      </c>
      <c r="K69" s="5"/>
      <c r="L69" s="88"/>
      <c r="M69" s="27">
        <v>7.26</v>
      </c>
      <c r="N69" s="27"/>
      <c r="O69" s="30">
        <v>1691.25</v>
      </c>
      <c r="P69" s="83"/>
      <c r="Q69" s="5">
        <v>80.599999999999994</v>
      </c>
      <c r="R69" s="18"/>
      <c r="S69" s="88"/>
      <c r="T69" s="5">
        <v>11.5</v>
      </c>
      <c r="U69" s="18"/>
      <c r="V69" s="88"/>
      <c r="W69" s="5">
        <v>0</v>
      </c>
      <c r="X69" s="6"/>
      <c r="Y69" s="35">
        <v>169</v>
      </c>
      <c r="Z69" s="35">
        <v>0</v>
      </c>
      <c r="AA69" s="57">
        <f t="shared" si="41"/>
        <v>1.4333333333333333</v>
      </c>
      <c r="AB69" s="58">
        <f t="shared" si="42"/>
        <v>65.144999999999996</v>
      </c>
      <c r="AC69" s="59">
        <f t="shared" si="43"/>
        <v>1.2773529411764706</v>
      </c>
      <c r="AD69" s="60">
        <f t="shared" si="44"/>
        <v>124.7</v>
      </c>
      <c r="AE69" s="59">
        <f t="shared" si="45"/>
        <v>1.6626666666666667</v>
      </c>
      <c r="AF69" s="95">
        <f t="shared" si="46"/>
        <v>1662.6666666666667</v>
      </c>
      <c r="AG69" t="s">
        <v>70</v>
      </c>
    </row>
    <row r="70" spans="1:33">
      <c r="A70" s="21" t="s">
        <v>53</v>
      </c>
      <c r="B70" s="35">
        <v>422</v>
      </c>
      <c r="C70" s="83">
        <v>70</v>
      </c>
      <c r="D70" s="5">
        <v>187</v>
      </c>
      <c r="E70" s="5">
        <v>95</v>
      </c>
      <c r="F70" s="88">
        <v>0.38</v>
      </c>
      <c r="G70" s="78">
        <v>372</v>
      </c>
      <c r="H70" s="5">
        <v>160</v>
      </c>
      <c r="I70" s="88">
        <v>0.56000000000000005</v>
      </c>
      <c r="J70" s="5">
        <v>697</v>
      </c>
      <c r="K70" s="5">
        <v>378</v>
      </c>
      <c r="L70" s="88">
        <v>0.46</v>
      </c>
      <c r="M70" s="18">
        <v>6.9760000000000009</v>
      </c>
      <c r="N70" s="18">
        <v>7.7100000000000009</v>
      </c>
      <c r="O70" s="5">
        <v>1386.4</v>
      </c>
      <c r="P70" s="83">
        <v>1688.5</v>
      </c>
      <c r="Q70" s="5">
        <v>75.599999999999994</v>
      </c>
      <c r="R70" s="18">
        <v>87</v>
      </c>
      <c r="S70" s="88">
        <f>+(Q70-R70)/Q70</f>
        <v>-0.15079365079365087</v>
      </c>
      <c r="T70" s="5">
        <v>10.1</v>
      </c>
      <c r="U70" s="18">
        <v>9</v>
      </c>
      <c r="V70" s="88">
        <v>0.12</v>
      </c>
      <c r="W70" s="5">
        <v>637</v>
      </c>
      <c r="X70" s="6">
        <f>W70/B70</f>
        <v>1.5094786729857821</v>
      </c>
      <c r="Y70" s="5">
        <v>189</v>
      </c>
      <c r="Z70" s="5">
        <v>400</v>
      </c>
      <c r="AA70" s="57">
        <f t="shared" si="41"/>
        <v>0.46666666666666667</v>
      </c>
      <c r="AB70" s="58">
        <f t="shared" si="42"/>
        <v>13.09</v>
      </c>
      <c r="AC70" s="59">
        <f t="shared" si="43"/>
        <v>0.25666666666666665</v>
      </c>
      <c r="AD70" s="60">
        <f t="shared" si="44"/>
        <v>26.04</v>
      </c>
      <c r="AE70" s="59">
        <f t="shared" si="45"/>
        <v>0.34720000000000001</v>
      </c>
      <c r="AF70" s="95">
        <f t="shared" si="46"/>
        <v>347.2</v>
      </c>
      <c r="AG70" t="s">
        <v>71</v>
      </c>
    </row>
    <row r="71" spans="1:33">
      <c r="A71" s="21" t="s">
        <v>54</v>
      </c>
      <c r="B71" s="5">
        <v>2179</v>
      </c>
      <c r="C71" s="83">
        <v>73</v>
      </c>
      <c r="D71" s="5">
        <v>188</v>
      </c>
      <c r="E71" s="5">
        <v>89</v>
      </c>
      <c r="F71" s="88">
        <v>0.73</v>
      </c>
      <c r="G71" s="78">
        <v>428</v>
      </c>
      <c r="H71" s="5">
        <v>103</v>
      </c>
      <c r="I71" s="88">
        <v>0.76</v>
      </c>
      <c r="J71" s="5">
        <v>764</v>
      </c>
      <c r="K71" s="5">
        <v>294</v>
      </c>
      <c r="L71" s="88">
        <v>0.61</v>
      </c>
      <c r="M71" s="18">
        <v>6.92</v>
      </c>
      <c r="N71" s="18">
        <v>7.6</v>
      </c>
      <c r="O71" s="5">
        <v>1460</v>
      </c>
      <c r="P71" s="83">
        <v>1461</v>
      </c>
      <c r="Q71" s="5">
        <v>62.1</v>
      </c>
      <c r="R71" s="18">
        <v>47</v>
      </c>
      <c r="S71" s="88">
        <v>0.24</v>
      </c>
      <c r="T71" s="5">
        <v>8</v>
      </c>
      <c r="U71" s="18">
        <v>10</v>
      </c>
      <c r="V71" s="88">
        <v>0.01</v>
      </c>
      <c r="W71" s="5">
        <v>2343</v>
      </c>
      <c r="X71" s="6">
        <f>W71/B71</f>
        <v>1.075263882514915</v>
      </c>
      <c r="Y71" s="5">
        <v>180</v>
      </c>
      <c r="Z71" s="5">
        <v>1081</v>
      </c>
      <c r="AA71" s="57">
        <f t="shared" si="41"/>
        <v>0.48666666666666669</v>
      </c>
      <c r="AB71" s="58">
        <f t="shared" si="42"/>
        <v>13.724</v>
      </c>
      <c r="AC71" s="59">
        <f t="shared" si="43"/>
        <v>0.26909803921568626</v>
      </c>
      <c r="AD71" s="60">
        <f t="shared" si="44"/>
        <v>31.244</v>
      </c>
      <c r="AE71" s="59">
        <f t="shared" si="45"/>
        <v>0.41658666666666666</v>
      </c>
      <c r="AF71" s="95">
        <f t="shared" si="46"/>
        <v>416.5866666666667</v>
      </c>
    </row>
    <row r="72" spans="1:33">
      <c r="A72" s="21" t="s">
        <v>55</v>
      </c>
      <c r="B72" s="5">
        <v>2249</v>
      </c>
      <c r="C72" s="83">
        <v>73</v>
      </c>
      <c r="D72" s="5">
        <v>255</v>
      </c>
      <c r="E72" s="5">
        <v>160</v>
      </c>
      <c r="F72" s="88">
        <v>0.28999999999999998</v>
      </c>
      <c r="G72" s="78">
        <v>358</v>
      </c>
      <c r="H72" s="5">
        <v>164</v>
      </c>
      <c r="I72" s="88">
        <v>0.54</v>
      </c>
      <c r="J72" s="5">
        <v>702</v>
      </c>
      <c r="K72" s="5">
        <v>350</v>
      </c>
      <c r="L72" s="88">
        <v>0.49</v>
      </c>
      <c r="M72" s="18">
        <v>6.91</v>
      </c>
      <c r="N72" s="27">
        <v>7.46</v>
      </c>
      <c r="O72" s="5">
        <v>1394</v>
      </c>
      <c r="P72" s="83">
        <v>1501</v>
      </c>
      <c r="Q72" s="5">
        <v>66</v>
      </c>
      <c r="R72" s="18">
        <v>57</v>
      </c>
      <c r="S72" s="88">
        <v>0.13</v>
      </c>
      <c r="T72" s="5">
        <v>8</v>
      </c>
      <c r="U72" s="18">
        <v>9</v>
      </c>
      <c r="V72" s="88">
        <v>0.01</v>
      </c>
      <c r="W72" s="5">
        <v>2464</v>
      </c>
      <c r="X72" s="6">
        <f>W72/B72</f>
        <v>1.0955980435749222</v>
      </c>
      <c r="Y72" s="5">
        <v>182</v>
      </c>
      <c r="Z72" s="5">
        <v>1124</v>
      </c>
      <c r="AA72" s="57">
        <f t="shared" si="41"/>
        <v>0.48666666666666669</v>
      </c>
      <c r="AB72" s="58">
        <f t="shared" si="42"/>
        <v>18.614999999999998</v>
      </c>
      <c r="AC72" s="59">
        <f t="shared" si="43"/>
        <v>0.36499999999999999</v>
      </c>
      <c r="AD72" s="60">
        <f t="shared" si="44"/>
        <v>26.134</v>
      </c>
      <c r="AE72" s="59">
        <f t="shared" si="45"/>
        <v>0.34845333333333334</v>
      </c>
      <c r="AF72" s="95">
        <f t="shared" si="46"/>
        <v>348.45333333333332</v>
      </c>
    </row>
    <row r="73" spans="1:33">
      <c r="A73" s="21" t="s">
        <v>56</v>
      </c>
      <c r="B73" s="5">
        <v>2640</v>
      </c>
      <c r="C73" s="83">
        <v>88</v>
      </c>
      <c r="D73" s="5">
        <v>807.5</v>
      </c>
      <c r="E73" s="5">
        <v>137.5</v>
      </c>
      <c r="F73" s="88">
        <v>0.69</v>
      </c>
      <c r="G73" s="78">
        <v>572.5</v>
      </c>
      <c r="H73" s="5">
        <v>121.25</v>
      </c>
      <c r="I73" s="88">
        <v>0.77</v>
      </c>
      <c r="J73" s="5">
        <v>1746.25</v>
      </c>
      <c r="K73" s="5">
        <v>374.25</v>
      </c>
      <c r="L73" s="88">
        <v>0.69</v>
      </c>
      <c r="M73" s="18">
        <v>6.94</v>
      </c>
      <c r="N73" s="18">
        <v>7.72</v>
      </c>
      <c r="O73" s="5">
        <v>1292.25</v>
      </c>
      <c r="P73" s="83">
        <v>1527.75</v>
      </c>
      <c r="Q73" s="5">
        <v>91.974999999999994</v>
      </c>
      <c r="R73" s="18">
        <v>56.5</v>
      </c>
      <c r="S73" s="88">
        <v>0.38038749999999999</v>
      </c>
      <c r="T73" s="5">
        <v>8.7025000000000006</v>
      </c>
      <c r="U73" s="18">
        <v>9.1675000000000004</v>
      </c>
      <c r="V73" s="88">
        <v>8.7245000000000003E-2</v>
      </c>
      <c r="W73" s="5">
        <v>2733</v>
      </c>
      <c r="X73" s="6">
        <f>W73/B73</f>
        <v>1.0352272727272727</v>
      </c>
      <c r="Y73" s="5">
        <v>199</v>
      </c>
      <c r="Z73" s="5">
        <v>1296</v>
      </c>
      <c r="AA73" s="57">
        <f t="shared" si="41"/>
        <v>0.58666666666666667</v>
      </c>
      <c r="AB73" s="58">
        <f t="shared" si="42"/>
        <v>71.06</v>
      </c>
      <c r="AC73" s="59">
        <f t="shared" si="43"/>
        <v>1.3933333333333333</v>
      </c>
      <c r="AD73" s="60">
        <f t="shared" si="44"/>
        <v>50.38</v>
      </c>
      <c r="AE73" s="59">
        <f t="shared" si="45"/>
        <v>0.6717333333333334</v>
      </c>
      <c r="AF73" s="95">
        <f t="shared" si="46"/>
        <v>671.73333333333335</v>
      </c>
    </row>
    <row r="74" spans="1:33" ht="13.5" thickBot="1">
      <c r="A74" s="21" t="s">
        <v>57</v>
      </c>
      <c r="B74" s="5">
        <v>2493</v>
      </c>
      <c r="C74" s="83">
        <v>80.41935483870968</v>
      </c>
      <c r="D74" s="5">
        <v>120.8</v>
      </c>
      <c r="E74" s="5">
        <v>75.2</v>
      </c>
      <c r="F74" s="88">
        <v>0.36</v>
      </c>
      <c r="G74" s="78">
        <v>428</v>
      </c>
      <c r="H74" s="5">
        <v>120</v>
      </c>
      <c r="I74" s="88">
        <v>0.74</v>
      </c>
      <c r="J74" s="5">
        <v>665.6</v>
      </c>
      <c r="K74" s="5">
        <v>249.6</v>
      </c>
      <c r="L74" s="88">
        <v>0.63</v>
      </c>
      <c r="M74" s="18">
        <v>7.2666666666666666</v>
      </c>
      <c r="N74" s="18">
        <v>7.5166666666666666</v>
      </c>
      <c r="O74" s="5">
        <v>1560.4</v>
      </c>
      <c r="P74" s="83">
        <v>1423.4</v>
      </c>
      <c r="Q74" s="5">
        <v>65.8</v>
      </c>
      <c r="R74" s="18">
        <v>43.599999999999994</v>
      </c>
      <c r="S74" s="88">
        <v>0.268924</v>
      </c>
      <c r="T74" s="5">
        <v>8.1266666666666669</v>
      </c>
      <c r="U74" s="18">
        <v>7.81</v>
      </c>
      <c r="V74" s="88">
        <v>0.15139250000000001</v>
      </c>
      <c r="W74" s="5">
        <v>3214</v>
      </c>
      <c r="X74" s="6">
        <f>W74/B74</f>
        <v>1.2892097874047332</v>
      </c>
      <c r="Y74" s="5">
        <v>174</v>
      </c>
      <c r="Z74" s="5">
        <v>1277</v>
      </c>
      <c r="AA74" s="57">
        <f t="shared" si="41"/>
        <v>0.53612903225806452</v>
      </c>
      <c r="AB74" s="58">
        <f t="shared" si="42"/>
        <v>9.7146580645161276</v>
      </c>
      <c r="AC74" s="59">
        <f t="shared" si="43"/>
        <v>0.19048349146110055</v>
      </c>
      <c r="AD74" s="60">
        <f t="shared" si="44"/>
        <v>34.419483870967746</v>
      </c>
      <c r="AE74" s="59">
        <f t="shared" si="45"/>
        <v>0.4589264516129033</v>
      </c>
      <c r="AF74" s="95">
        <f t="shared" si="46"/>
        <v>458.92645161290329</v>
      </c>
    </row>
    <row r="75" spans="1:33" ht="13.5" thickTop="1">
      <c r="A75" s="22" t="s">
        <v>72</v>
      </c>
      <c r="B75" s="23">
        <f>SUM(B63:B74)</f>
        <v>46293</v>
      </c>
      <c r="C75" s="84"/>
      <c r="D75" s="28"/>
      <c r="E75" s="28"/>
      <c r="F75" s="89"/>
      <c r="G75" s="79"/>
      <c r="H75" s="28"/>
      <c r="I75" s="89"/>
      <c r="J75" s="28"/>
      <c r="K75" s="28"/>
      <c r="L75" s="89"/>
      <c r="M75" s="25"/>
      <c r="N75" s="25"/>
      <c r="O75" s="26"/>
      <c r="P75" s="84"/>
      <c r="Q75" s="24"/>
      <c r="R75" s="25"/>
      <c r="S75" s="89"/>
      <c r="T75" s="24"/>
      <c r="U75" s="25"/>
      <c r="V75" s="89"/>
      <c r="W75" s="23">
        <f>SUM(W63:W74)</f>
        <v>11391</v>
      </c>
      <c r="X75" s="24">
        <f>SUM(X63:X74)</f>
        <v>6.0047776592076252</v>
      </c>
      <c r="Y75" s="23">
        <f t="shared" ref="Y75:Z75" si="47">SUM(Y63:Y74)</f>
        <v>2375</v>
      </c>
      <c r="Z75" s="23">
        <f t="shared" si="47"/>
        <v>5290</v>
      </c>
      <c r="AA75" s="64"/>
      <c r="AB75" s="65"/>
      <c r="AC75" s="66"/>
      <c r="AD75" s="67"/>
      <c r="AE75" s="66"/>
      <c r="AF75" s="104"/>
    </row>
    <row r="76" spans="1:33" ht="13.5" thickBot="1">
      <c r="A76" s="7" t="s">
        <v>73</v>
      </c>
      <c r="B76" s="8">
        <f t="shared" ref="B76:V76" si="48">AVERAGE(B63:B74)</f>
        <v>3857.75</v>
      </c>
      <c r="C76" s="85">
        <f t="shared" si="48"/>
        <v>131.72830261136713</v>
      </c>
      <c r="D76" s="69">
        <f t="shared" si="48"/>
        <v>236.50416666666669</v>
      </c>
      <c r="E76" s="69">
        <f t="shared" si="48"/>
        <v>111.34</v>
      </c>
      <c r="F76" s="90">
        <f>AVERAGE(F63:F74)</f>
        <v>0.48999999999999994</v>
      </c>
      <c r="G76" s="80">
        <f>AVERAGE(G63:G74)</f>
        <v>430.16666666666669</v>
      </c>
      <c r="H76" s="69">
        <f>AVERAGE(H63:H74)</f>
        <v>133.65</v>
      </c>
      <c r="I76" s="90">
        <f>AVERAGE(I63:I74)</f>
        <v>0.67400000000000004</v>
      </c>
      <c r="J76" s="69">
        <f t="shared" si="48"/>
        <v>815.48750000000007</v>
      </c>
      <c r="K76" s="69">
        <f t="shared" si="48"/>
        <v>329.16999999999996</v>
      </c>
      <c r="L76" s="90">
        <f>AVERAGE(L63:L74)</f>
        <v>0.57599999999999996</v>
      </c>
      <c r="M76" s="70">
        <f t="shared" si="48"/>
        <v>7.1852638888888878</v>
      </c>
      <c r="N76" s="70">
        <f t="shared" si="48"/>
        <v>7.6013333333333337</v>
      </c>
      <c r="O76" s="69">
        <f t="shared" si="48"/>
        <v>1492.7666666666667</v>
      </c>
      <c r="P76" s="85">
        <f t="shared" si="48"/>
        <v>1520.33</v>
      </c>
      <c r="Q76" s="69">
        <f t="shared" si="48"/>
        <v>74.406250000000014</v>
      </c>
      <c r="R76" s="70">
        <f t="shared" si="48"/>
        <v>58.220000000000006</v>
      </c>
      <c r="S76" s="90">
        <f t="shared" si="48"/>
        <v>0.17370356984126981</v>
      </c>
      <c r="T76" s="69">
        <f t="shared" si="48"/>
        <v>9.4657638888888886</v>
      </c>
      <c r="U76" s="70">
        <f t="shared" si="48"/>
        <v>8.9955000000000016</v>
      </c>
      <c r="V76" s="90">
        <f t="shared" si="48"/>
        <v>7.5727500000000017E-2</v>
      </c>
      <c r="W76" s="8">
        <f>AVERAGE(W63:W74)</f>
        <v>949.25</v>
      </c>
      <c r="X76" s="68">
        <f>AVERAGE(X63:X74)</f>
        <v>1.200955531841525</v>
      </c>
      <c r="Y76" s="8"/>
      <c r="Z76" s="8"/>
      <c r="AA76" s="71">
        <f t="shared" ref="AA76" si="49">C76/$C$2</f>
        <v>0.87818868407578088</v>
      </c>
      <c r="AB76" s="72">
        <f t="shared" ref="AB76" si="50">(C76*D76)/1000</f>
        <v>31.154292435515877</v>
      </c>
      <c r="AC76" s="73">
        <f t="shared" ref="AC76" si="51">(AB76)/$E$3</f>
        <v>0.61086847912776232</v>
      </c>
      <c r="AD76" s="74">
        <f t="shared" ref="AD76" si="52">(C76*G76)/1000</f>
        <v>56.665124839989758</v>
      </c>
      <c r="AE76" s="73">
        <f t="shared" ref="AE76" si="53">(AD76)/$G$3</f>
        <v>0.75553499786653011</v>
      </c>
      <c r="AF76" s="107">
        <f>AVERAGE(AF63:AF74)</f>
        <v>760.48320148489495</v>
      </c>
    </row>
    <row r="77" spans="1:33" ht="13.5" thickTop="1"/>
    <row r="78" spans="1:33" ht="13.5" thickBot="1"/>
    <row r="79" spans="1:33" s="36" customFormat="1" ht="13.5" thickTop="1">
      <c r="A79" s="14" t="s">
        <v>7</v>
      </c>
      <c r="B79" s="15" t="s">
        <v>8</v>
      </c>
      <c r="C79" s="81" t="s">
        <v>8</v>
      </c>
      <c r="D79" s="15" t="s">
        <v>74</v>
      </c>
      <c r="E79" s="15" t="s">
        <v>75</v>
      </c>
      <c r="F79" s="86" t="s">
        <v>4</v>
      </c>
      <c r="G79" s="15" t="s">
        <v>76</v>
      </c>
      <c r="H79" s="15" t="s">
        <v>77</v>
      </c>
      <c r="I79" s="86" t="s">
        <v>5</v>
      </c>
      <c r="J79" s="15" t="s">
        <v>78</v>
      </c>
      <c r="K79" s="15" t="s">
        <v>79</v>
      </c>
      <c r="L79" s="86" t="s">
        <v>15</v>
      </c>
      <c r="M79" s="15" t="s">
        <v>80</v>
      </c>
      <c r="N79" s="15" t="s">
        <v>81</v>
      </c>
      <c r="O79" s="15" t="s">
        <v>82</v>
      </c>
      <c r="P79" s="81" t="s">
        <v>83</v>
      </c>
      <c r="Q79" s="15" t="s">
        <v>84</v>
      </c>
      <c r="R79" s="15" t="s">
        <v>85</v>
      </c>
      <c r="S79" s="86" t="s">
        <v>22</v>
      </c>
      <c r="T79" s="15" t="s">
        <v>86</v>
      </c>
      <c r="U79" s="15" t="s">
        <v>87</v>
      </c>
      <c r="V79" s="86" t="s">
        <v>25</v>
      </c>
      <c r="W79" s="16" t="s">
        <v>26</v>
      </c>
      <c r="X79" s="16" t="s">
        <v>27</v>
      </c>
      <c r="Y79" s="16" t="s">
        <v>28</v>
      </c>
      <c r="Z79" s="62" t="s">
        <v>29</v>
      </c>
      <c r="AA79" s="49" t="s">
        <v>30</v>
      </c>
      <c r="AB79" s="50" t="s">
        <v>31</v>
      </c>
      <c r="AC79" s="51" t="s">
        <v>32</v>
      </c>
      <c r="AD79" s="52" t="s">
        <v>30</v>
      </c>
      <c r="AE79" s="51" t="s">
        <v>30</v>
      </c>
      <c r="AF79" s="49" t="s">
        <v>33</v>
      </c>
    </row>
    <row r="80" spans="1:33" ht="13.5" thickBot="1">
      <c r="A80" s="11" t="s">
        <v>88</v>
      </c>
      <c r="B80" s="12" t="s">
        <v>35</v>
      </c>
      <c r="C80" s="82" t="s">
        <v>36</v>
      </c>
      <c r="D80" s="12" t="s">
        <v>37</v>
      </c>
      <c r="E80" s="12" t="s">
        <v>37</v>
      </c>
      <c r="F80" s="87" t="s">
        <v>38</v>
      </c>
      <c r="G80" s="12" t="s">
        <v>37</v>
      </c>
      <c r="H80" s="12" t="s">
        <v>37</v>
      </c>
      <c r="I80" s="87" t="s">
        <v>38</v>
      </c>
      <c r="J80" s="12" t="s">
        <v>37</v>
      </c>
      <c r="K80" s="12" t="s">
        <v>37</v>
      </c>
      <c r="L80" s="87" t="s">
        <v>38</v>
      </c>
      <c r="M80" s="12"/>
      <c r="N80" s="12"/>
      <c r="O80" s="12"/>
      <c r="P80" s="82"/>
      <c r="Q80" s="11"/>
      <c r="R80" s="11"/>
      <c r="S80" s="87" t="s">
        <v>38</v>
      </c>
      <c r="T80" s="11"/>
      <c r="U80" s="11"/>
      <c r="V80" s="87" t="s">
        <v>38</v>
      </c>
      <c r="W80" s="13" t="s">
        <v>39</v>
      </c>
      <c r="X80" s="13" t="s">
        <v>40</v>
      </c>
      <c r="Y80" s="13" t="s">
        <v>39</v>
      </c>
      <c r="Z80" s="63" t="s">
        <v>39</v>
      </c>
      <c r="AA80" s="53" t="s">
        <v>8</v>
      </c>
      <c r="AB80" s="54" t="s">
        <v>41</v>
      </c>
      <c r="AC80" s="55" t="s">
        <v>42</v>
      </c>
      <c r="AD80" s="56" t="s">
        <v>43</v>
      </c>
      <c r="AE80" s="55" t="s">
        <v>44</v>
      </c>
      <c r="AF80" s="53" t="s">
        <v>45</v>
      </c>
    </row>
    <row r="81" spans="1:32" ht="13.5" thickTop="1">
      <c r="A81" s="21" t="s">
        <v>46</v>
      </c>
      <c r="B81" s="5">
        <v>2163</v>
      </c>
      <c r="C81" s="83">
        <v>70</v>
      </c>
      <c r="D81" s="5">
        <v>139</v>
      </c>
      <c r="E81" s="5">
        <v>88</v>
      </c>
      <c r="F81" s="88">
        <v>0.28000000000000003</v>
      </c>
      <c r="G81" s="5">
        <v>407</v>
      </c>
      <c r="H81" s="5">
        <v>173</v>
      </c>
      <c r="I81" s="88">
        <v>0.57999999999999996</v>
      </c>
      <c r="J81" s="5">
        <v>689</v>
      </c>
      <c r="K81" s="5">
        <v>317</v>
      </c>
      <c r="L81" s="88">
        <v>0.32</v>
      </c>
      <c r="M81" s="18">
        <v>7.19</v>
      </c>
      <c r="N81" s="18">
        <v>7.48</v>
      </c>
      <c r="O81" s="5">
        <v>1596</v>
      </c>
      <c r="P81" s="83">
        <v>1340</v>
      </c>
      <c r="Q81" s="18">
        <v>74.400000000000006</v>
      </c>
      <c r="R81" s="18">
        <v>59.7</v>
      </c>
      <c r="S81" s="88">
        <v>0.13</v>
      </c>
      <c r="T81" s="5">
        <v>9.5</v>
      </c>
      <c r="U81" s="18">
        <v>7.65</v>
      </c>
      <c r="V81" s="88">
        <v>0.18</v>
      </c>
      <c r="W81" s="20">
        <v>3029</v>
      </c>
      <c r="X81" s="6">
        <f t="shared" ref="X81:X92" si="54">W81/B81</f>
        <v>1.4003698566805363</v>
      </c>
      <c r="Y81" s="37">
        <v>209</v>
      </c>
      <c r="Z81" s="37">
        <v>1125</v>
      </c>
      <c r="AA81" s="57">
        <f>C81/$C$2</f>
        <v>0.46666666666666667</v>
      </c>
      <c r="AB81" s="58">
        <f>(C81*D81)/1000</f>
        <v>9.73</v>
      </c>
      <c r="AC81" s="59">
        <f>(AB81)/$E$3</f>
        <v>0.19078431372549021</v>
      </c>
      <c r="AD81" s="60">
        <f>(C81*G81)/1000</f>
        <v>28.49</v>
      </c>
      <c r="AE81" s="59">
        <f>(AD81)/$G$3</f>
        <v>0.37986666666666663</v>
      </c>
      <c r="AF81" s="95">
        <f>(0.8*C81*G81)/60</f>
        <v>379.86666666666667</v>
      </c>
    </row>
    <row r="82" spans="1:32">
      <c r="A82" s="21" t="s">
        <v>47</v>
      </c>
      <c r="B82" s="5">
        <v>2114</v>
      </c>
      <c r="C82" s="83">
        <v>76</v>
      </c>
      <c r="D82" s="5">
        <v>140</v>
      </c>
      <c r="E82" s="5">
        <v>102</v>
      </c>
      <c r="F82" s="88">
        <v>0.21</v>
      </c>
      <c r="G82" s="5">
        <v>470</v>
      </c>
      <c r="H82" s="5">
        <v>155</v>
      </c>
      <c r="I82" s="88">
        <v>0.67</v>
      </c>
      <c r="J82" s="5">
        <v>755</v>
      </c>
      <c r="K82" s="5">
        <v>421</v>
      </c>
      <c r="L82" s="88">
        <v>0.44</v>
      </c>
      <c r="M82" s="18" t="s">
        <v>89</v>
      </c>
      <c r="N82" s="18" t="s">
        <v>90</v>
      </c>
      <c r="O82" s="5">
        <v>1452</v>
      </c>
      <c r="P82" s="83">
        <v>1569</v>
      </c>
      <c r="Q82" s="18">
        <v>64.5</v>
      </c>
      <c r="R82" s="18" t="s">
        <v>91</v>
      </c>
      <c r="S82" s="88" t="s">
        <v>92</v>
      </c>
      <c r="T82" s="5" t="s">
        <v>93</v>
      </c>
      <c r="U82" s="18" t="s">
        <v>94</v>
      </c>
      <c r="V82" s="88">
        <v>0.19</v>
      </c>
      <c r="W82" s="5">
        <v>2057</v>
      </c>
      <c r="X82" s="6">
        <f t="shared" si="54"/>
        <v>0.97303689687795647</v>
      </c>
      <c r="Y82" s="38">
        <v>166</v>
      </c>
      <c r="Z82" s="38">
        <v>1130</v>
      </c>
      <c r="AA82" s="57">
        <f t="shared" ref="AA82:AA92" si="55">C82/$C$2</f>
        <v>0.50666666666666671</v>
      </c>
      <c r="AB82" s="58">
        <f t="shared" ref="AB82:AB92" si="56">(C82*D82)/1000</f>
        <v>10.64</v>
      </c>
      <c r="AC82" s="59">
        <f t="shared" ref="AC82:AC92" si="57">(AB82)/$E$3</f>
        <v>0.20862745098039218</v>
      </c>
      <c r="AD82" s="60">
        <f t="shared" ref="AD82:AD92" si="58">(C82*G82)/1000</f>
        <v>35.72</v>
      </c>
      <c r="AE82" s="59">
        <f t="shared" ref="AE82:AE92" si="59">(AD82)/$G$3</f>
        <v>0.47626666666666667</v>
      </c>
      <c r="AF82" s="95">
        <f t="shared" ref="AF82:AF92" si="60">(0.8*C82*G82)/60</f>
        <v>476.26666666666671</v>
      </c>
    </row>
    <row r="83" spans="1:32">
      <c r="A83" s="21" t="s">
        <v>48</v>
      </c>
      <c r="B83" s="5">
        <v>2375</v>
      </c>
      <c r="C83" s="83">
        <v>77</v>
      </c>
      <c r="D83" s="5">
        <v>222</v>
      </c>
      <c r="E83" s="5">
        <v>100</v>
      </c>
      <c r="F83" s="88">
        <v>0.52</v>
      </c>
      <c r="G83" s="5">
        <v>448</v>
      </c>
      <c r="H83" s="5">
        <v>171</v>
      </c>
      <c r="I83" s="88">
        <v>0.62</v>
      </c>
      <c r="J83" s="5">
        <v>786</v>
      </c>
      <c r="K83" s="5">
        <v>425</v>
      </c>
      <c r="L83" s="88">
        <v>0.45</v>
      </c>
      <c r="M83" s="18">
        <v>6.95</v>
      </c>
      <c r="N83" s="18">
        <v>7.32</v>
      </c>
      <c r="O83" s="5">
        <v>1548</v>
      </c>
      <c r="P83" s="83">
        <v>1651</v>
      </c>
      <c r="Q83" s="18">
        <v>69.099999999999994</v>
      </c>
      <c r="R83" s="18">
        <v>73.2</v>
      </c>
      <c r="S83" s="88" t="s">
        <v>92</v>
      </c>
      <c r="T83" s="5">
        <v>10.6</v>
      </c>
      <c r="U83" s="18">
        <v>9.48</v>
      </c>
      <c r="V83" s="88">
        <v>0.16</v>
      </c>
      <c r="W83" s="5">
        <v>1723</v>
      </c>
      <c r="X83" s="6">
        <f t="shared" si="54"/>
        <v>0.72547368421052627</v>
      </c>
      <c r="Y83" s="38">
        <v>191</v>
      </c>
      <c r="Z83" s="38">
        <v>1214</v>
      </c>
      <c r="AA83" s="57">
        <f t="shared" si="55"/>
        <v>0.51333333333333331</v>
      </c>
      <c r="AB83" s="58">
        <f t="shared" si="56"/>
        <v>17.094000000000001</v>
      </c>
      <c r="AC83" s="59">
        <f t="shared" si="57"/>
        <v>0.3351764705882353</v>
      </c>
      <c r="AD83" s="60">
        <f t="shared" si="58"/>
        <v>34.496000000000002</v>
      </c>
      <c r="AE83" s="59">
        <f t="shared" si="59"/>
        <v>0.45994666666666667</v>
      </c>
      <c r="AF83" s="95">
        <f t="shared" si="60"/>
        <v>459.94666666666666</v>
      </c>
    </row>
    <row r="84" spans="1:32">
      <c r="A84" s="21" t="s">
        <v>49</v>
      </c>
      <c r="B84" s="5">
        <v>2328</v>
      </c>
      <c r="C84" s="83">
        <v>78</v>
      </c>
      <c r="D84" s="5">
        <v>249</v>
      </c>
      <c r="E84" s="5">
        <v>131</v>
      </c>
      <c r="F84" s="88">
        <v>0.46</v>
      </c>
      <c r="G84" s="5">
        <v>483</v>
      </c>
      <c r="H84" s="5">
        <v>303</v>
      </c>
      <c r="I84" s="88">
        <v>0.38</v>
      </c>
      <c r="J84" s="5">
        <v>778</v>
      </c>
      <c r="K84" s="5">
        <v>535</v>
      </c>
      <c r="L84" s="88">
        <v>0.31</v>
      </c>
      <c r="M84" s="18">
        <v>6.95</v>
      </c>
      <c r="N84" s="18">
        <v>7.23</v>
      </c>
      <c r="O84" s="5">
        <v>1403</v>
      </c>
      <c r="P84" s="83">
        <v>1513</v>
      </c>
      <c r="Q84" s="18">
        <v>70.099999999999994</v>
      </c>
      <c r="R84" s="18">
        <v>72.5</v>
      </c>
      <c r="S84" s="88">
        <v>0.25</v>
      </c>
      <c r="T84" s="5">
        <v>9.5</v>
      </c>
      <c r="U84" s="18">
        <v>9.34</v>
      </c>
      <c r="V84" s="88">
        <v>7.0000000000000007E-2</v>
      </c>
      <c r="W84" s="5">
        <v>1838</v>
      </c>
      <c r="X84" s="6">
        <f t="shared" si="54"/>
        <v>0.78951890034364258</v>
      </c>
      <c r="Y84" s="38">
        <v>200</v>
      </c>
      <c r="Z84" s="38">
        <v>1266</v>
      </c>
      <c r="AA84" s="57">
        <f t="shared" si="55"/>
        <v>0.52</v>
      </c>
      <c r="AB84" s="58">
        <f t="shared" si="56"/>
        <v>19.422000000000001</v>
      </c>
      <c r="AC84" s="59">
        <f t="shared" si="57"/>
        <v>0.38082352941176473</v>
      </c>
      <c r="AD84" s="60">
        <f t="shared" si="58"/>
        <v>37.673999999999999</v>
      </c>
      <c r="AE84" s="59">
        <f t="shared" si="59"/>
        <v>0.50231999999999999</v>
      </c>
      <c r="AF84" s="95">
        <f t="shared" si="60"/>
        <v>502.32000000000005</v>
      </c>
    </row>
    <row r="85" spans="1:32">
      <c r="A85" s="21" t="s">
        <v>50</v>
      </c>
      <c r="B85" s="5">
        <v>2389</v>
      </c>
      <c r="C85" s="83">
        <v>77</v>
      </c>
      <c r="D85" s="5">
        <v>186</v>
      </c>
      <c r="E85" s="5">
        <v>90</v>
      </c>
      <c r="F85" s="88">
        <v>0.48</v>
      </c>
      <c r="G85" s="5">
        <v>358</v>
      </c>
      <c r="H85" s="5">
        <v>170</v>
      </c>
      <c r="I85" s="88">
        <v>0.52</v>
      </c>
      <c r="J85" s="5">
        <v>623</v>
      </c>
      <c r="K85" s="5">
        <v>359</v>
      </c>
      <c r="L85" s="88">
        <v>0.42</v>
      </c>
      <c r="M85" s="18">
        <v>6.99</v>
      </c>
      <c r="N85" s="18">
        <v>7.32</v>
      </c>
      <c r="O85" s="5">
        <v>1437</v>
      </c>
      <c r="P85" s="83">
        <v>1640</v>
      </c>
      <c r="Q85" s="18">
        <v>67.099999999999994</v>
      </c>
      <c r="R85" s="18">
        <v>66.7</v>
      </c>
      <c r="S85" s="88">
        <v>0.06</v>
      </c>
      <c r="T85" s="5">
        <v>9.5</v>
      </c>
      <c r="U85" s="18">
        <v>7.97</v>
      </c>
      <c r="V85" s="88">
        <v>0.36</v>
      </c>
      <c r="W85" s="5">
        <v>1884</v>
      </c>
      <c r="X85" s="6">
        <f t="shared" si="54"/>
        <v>0.78861448304730009</v>
      </c>
      <c r="Y85" s="5">
        <v>211</v>
      </c>
      <c r="Z85" s="5">
        <v>1307</v>
      </c>
      <c r="AA85" s="57">
        <f t="shared" si="55"/>
        <v>0.51333333333333331</v>
      </c>
      <c r="AB85" s="58">
        <f t="shared" si="56"/>
        <v>14.321999999999999</v>
      </c>
      <c r="AC85" s="59">
        <f t="shared" si="57"/>
        <v>0.28082352941176469</v>
      </c>
      <c r="AD85" s="60">
        <f t="shared" si="58"/>
        <v>27.565999999999999</v>
      </c>
      <c r="AE85" s="59">
        <f t="shared" si="59"/>
        <v>0.36754666666666663</v>
      </c>
      <c r="AF85" s="95">
        <f t="shared" si="60"/>
        <v>367.54666666666668</v>
      </c>
    </row>
    <row r="86" spans="1:32">
      <c r="A86" s="21" t="s">
        <v>51</v>
      </c>
      <c r="B86" s="5">
        <v>2387</v>
      </c>
      <c r="C86" s="83">
        <v>80</v>
      </c>
      <c r="D86" s="5">
        <v>151</v>
      </c>
      <c r="E86" s="5">
        <v>112</v>
      </c>
      <c r="F86" s="88">
        <v>0.22</v>
      </c>
      <c r="G86" s="5">
        <v>352</v>
      </c>
      <c r="H86" s="5">
        <v>234</v>
      </c>
      <c r="I86" s="88">
        <v>0.34</v>
      </c>
      <c r="J86" s="5">
        <v>632</v>
      </c>
      <c r="K86" s="5">
        <v>461</v>
      </c>
      <c r="L86" s="88">
        <v>0.28000000000000003</v>
      </c>
      <c r="M86" s="18">
        <v>6.92</v>
      </c>
      <c r="N86" s="18">
        <v>7.17</v>
      </c>
      <c r="O86" s="5">
        <v>1261</v>
      </c>
      <c r="P86" s="83">
        <v>1454</v>
      </c>
      <c r="Q86" s="18">
        <v>60.4</v>
      </c>
      <c r="R86" s="18">
        <v>55</v>
      </c>
      <c r="S86" s="88">
        <v>0.04</v>
      </c>
      <c r="T86" s="5">
        <v>10.199999999999999</v>
      </c>
      <c r="U86" s="18">
        <v>6.6</v>
      </c>
      <c r="V86" s="88">
        <v>0.03</v>
      </c>
      <c r="W86" s="5">
        <v>1807</v>
      </c>
      <c r="X86" s="6">
        <f t="shared" si="54"/>
        <v>0.75701717637201504</v>
      </c>
      <c r="Y86" s="5">
        <v>196</v>
      </c>
      <c r="Z86" s="5">
        <v>1206</v>
      </c>
      <c r="AA86" s="57">
        <f t="shared" si="55"/>
        <v>0.53333333333333333</v>
      </c>
      <c r="AB86" s="58">
        <f t="shared" si="56"/>
        <v>12.08</v>
      </c>
      <c r="AC86" s="59">
        <f t="shared" si="57"/>
        <v>0.23686274509803923</v>
      </c>
      <c r="AD86" s="60">
        <f t="shared" si="58"/>
        <v>28.16</v>
      </c>
      <c r="AE86" s="59">
        <f t="shared" si="59"/>
        <v>0.37546666666666667</v>
      </c>
      <c r="AF86" s="95">
        <f t="shared" si="60"/>
        <v>375.46666666666664</v>
      </c>
    </row>
    <row r="87" spans="1:32">
      <c r="A87" s="21" t="s">
        <v>52</v>
      </c>
      <c r="B87" s="5">
        <v>2377</v>
      </c>
      <c r="C87" s="83">
        <v>76.677419354838705</v>
      </c>
      <c r="D87" s="5">
        <v>113.25</v>
      </c>
      <c r="E87" s="5">
        <v>80.75</v>
      </c>
      <c r="F87" s="88">
        <v>0.27</v>
      </c>
      <c r="G87" s="5">
        <v>300</v>
      </c>
      <c r="H87" s="5">
        <v>143</v>
      </c>
      <c r="I87" s="88">
        <v>0.51</v>
      </c>
      <c r="J87" s="5">
        <v>592</v>
      </c>
      <c r="K87" s="5">
        <v>344</v>
      </c>
      <c r="L87" s="88">
        <v>0.42</v>
      </c>
      <c r="M87" s="27">
        <v>7.2524999999999995</v>
      </c>
      <c r="N87" s="27">
        <v>7.5525000000000002</v>
      </c>
      <c r="O87" s="30">
        <v>1385.75</v>
      </c>
      <c r="P87" s="83">
        <v>1477</v>
      </c>
      <c r="Q87" s="18">
        <v>61.8</v>
      </c>
      <c r="R87" s="18">
        <v>60.975000000000001</v>
      </c>
      <c r="S87" s="88">
        <v>0.11564000000000001</v>
      </c>
      <c r="T87" s="5">
        <v>10.725</v>
      </c>
      <c r="U87" s="18">
        <v>6.7175000000000002</v>
      </c>
      <c r="V87" s="88">
        <v>0.46811333333333299</v>
      </c>
      <c r="W87" s="5">
        <v>2434</v>
      </c>
      <c r="X87" s="6">
        <f t="shared" si="54"/>
        <v>1.0239798064787546</v>
      </c>
      <c r="Y87" s="5">
        <v>181</v>
      </c>
      <c r="Z87" s="5">
        <v>1221</v>
      </c>
      <c r="AA87" s="57">
        <f t="shared" si="55"/>
        <v>0.51118279569892466</v>
      </c>
      <c r="AB87" s="58">
        <f t="shared" si="56"/>
        <v>8.6837177419354834</v>
      </c>
      <c r="AC87" s="59">
        <f t="shared" si="57"/>
        <v>0.17026897533206831</v>
      </c>
      <c r="AD87" s="60">
        <f t="shared" si="58"/>
        <v>23.00322580645161</v>
      </c>
      <c r="AE87" s="59">
        <f t="shared" si="59"/>
        <v>0.30670967741935479</v>
      </c>
      <c r="AF87" s="95">
        <f t="shared" si="60"/>
        <v>306.70967741935488</v>
      </c>
    </row>
    <row r="88" spans="1:32">
      <c r="A88" s="21" t="s">
        <v>53</v>
      </c>
      <c r="B88" s="5">
        <v>2533</v>
      </c>
      <c r="C88" s="83">
        <v>236</v>
      </c>
      <c r="D88" s="5">
        <v>327</v>
      </c>
      <c r="E88" s="5">
        <v>113</v>
      </c>
      <c r="F88" s="88">
        <v>0.62</v>
      </c>
      <c r="G88" s="5">
        <v>337</v>
      </c>
      <c r="H88" s="5">
        <v>130</v>
      </c>
      <c r="I88" s="88">
        <v>0.64</v>
      </c>
      <c r="J88" s="5">
        <v>970</v>
      </c>
      <c r="K88" s="5">
        <v>298</v>
      </c>
      <c r="L88" s="88">
        <v>0.6</v>
      </c>
      <c r="M88" s="18">
        <v>7.51</v>
      </c>
      <c r="N88" s="18">
        <v>7.63</v>
      </c>
      <c r="O88" s="5">
        <v>1302</v>
      </c>
      <c r="P88" s="83">
        <v>1287</v>
      </c>
      <c r="Q88" s="18">
        <v>68.5</v>
      </c>
      <c r="R88" s="18">
        <v>49.1</v>
      </c>
      <c r="S88" s="88">
        <v>0.28999999999999998</v>
      </c>
      <c r="T88" s="5">
        <v>13.1</v>
      </c>
      <c r="U88" s="18">
        <v>7.1</v>
      </c>
      <c r="V88" s="88">
        <v>0.45</v>
      </c>
      <c r="W88" s="5">
        <v>2554</v>
      </c>
      <c r="X88" s="6">
        <f t="shared" si="54"/>
        <v>1.0082905645479667</v>
      </c>
      <c r="Y88" s="5">
        <v>213</v>
      </c>
      <c r="Z88" s="5">
        <v>1413</v>
      </c>
      <c r="AA88" s="57">
        <f t="shared" si="55"/>
        <v>1.5733333333333333</v>
      </c>
      <c r="AB88" s="58">
        <f t="shared" si="56"/>
        <v>77.171999999999997</v>
      </c>
      <c r="AC88" s="59">
        <f t="shared" si="57"/>
        <v>1.5131764705882353</v>
      </c>
      <c r="AD88" s="60">
        <f t="shared" si="58"/>
        <v>79.531999999999996</v>
      </c>
      <c r="AE88" s="59">
        <f t="shared" si="59"/>
        <v>1.0604266666666666</v>
      </c>
      <c r="AF88" s="95">
        <f t="shared" si="60"/>
        <v>1060.4266666666667</v>
      </c>
    </row>
    <row r="89" spans="1:32">
      <c r="A89" s="21" t="s">
        <v>54</v>
      </c>
      <c r="B89" s="5">
        <v>2187</v>
      </c>
      <c r="C89" s="83">
        <v>73</v>
      </c>
      <c r="D89" s="5">
        <v>169</v>
      </c>
      <c r="E89" s="5">
        <v>104</v>
      </c>
      <c r="F89" s="88">
        <v>0.73</v>
      </c>
      <c r="G89" s="5">
        <v>346</v>
      </c>
      <c r="H89" s="5">
        <v>120</v>
      </c>
      <c r="I89" s="88">
        <v>0.36</v>
      </c>
      <c r="J89" s="5">
        <v>558</v>
      </c>
      <c r="K89" s="5">
        <v>296</v>
      </c>
      <c r="L89" s="88">
        <v>0.65</v>
      </c>
      <c r="M89" s="18">
        <v>7.4</v>
      </c>
      <c r="N89" s="18">
        <v>7.7</v>
      </c>
      <c r="O89" s="5">
        <v>1316</v>
      </c>
      <c r="P89" s="83">
        <v>1201</v>
      </c>
      <c r="Q89" s="18">
        <v>58.5</v>
      </c>
      <c r="R89" s="18">
        <v>46.6</v>
      </c>
      <c r="S89" s="88">
        <v>0.21</v>
      </c>
      <c r="T89" s="5">
        <v>10.199999999999999</v>
      </c>
      <c r="U89" s="18">
        <v>5.3</v>
      </c>
      <c r="V89" s="88">
        <v>0.48</v>
      </c>
      <c r="W89" s="5">
        <v>2696</v>
      </c>
      <c r="X89" s="6">
        <f t="shared" si="54"/>
        <v>1.2327389117512575</v>
      </c>
      <c r="Y89" s="5">
        <v>205</v>
      </c>
      <c r="Z89" s="5">
        <v>1340</v>
      </c>
      <c r="AA89" s="57">
        <f t="shared" si="55"/>
        <v>0.48666666666666669</v>
      </c>
      <c r="AB89" s="58">
        <f t="shared" si="56"/>
        <v>12.337</v>
      </c>
      <c r="AC89" s="59">
        <f t="shared" si="57"/>
        <v>0.24190196078431372</v>
      </c>
      <c r="AD89" s="60">
        <f t="shared" si="58"/>
        <v>25.257999999999999</v>
      </c>
      <c r="AE89" s="59">
        <f t="shared" si="59"/>
        <v>0.33677333333333331</v>
      </c>
      <c r="AF89" s="95">
        <f t="shared" si="60"/>
        <v>336.77333333333337</v>
      </c>
    </row>
    <row r="90" spans="1:32">
      <c r="A90" s="21" t="s">
        <v>55</v>
      </c>
      <c r="B90" s="5">
        <v>2343</v>
      </c>
      <c r="C90" s="83">
        <v>76</v>
      </c>
      <c r="D90" s="5">
        <v>113</v>
      </c>
      <c r="E90" s="5">
        <v>80</v>
      </c>
      <c r="F90" s="88">
        <v>0.31</v>
      </c>
      <c r="G90" s="5">
        <v>348</v>
      </c>
      <c r="H90" s="5">
        <v>116</v>
      </c>
      <c r="I90" s="88">
        <v>0.7</v>
      </c>
      <c r="J90" s="5">
        <v>592</v>
      </c>
      <c r="K90" s="5">
        <v>279</v>
      </c>
      <c r="L90" s="88">
        <v>0.55000000000000004</v>
      </c>
      <c r="M90" s="18">
        <v>7.25</v>
      </c>
      <c r="N90" s="27">
        <v>7.54</v>
      </c>
      <c r="O90" s="5">
        <v>1386</v>
      </c>
      <c r="P90" s="83">
        <v>1483</v>
      </c>
      <c r="Q90" s="18">
        <v>73.8</v>
      </c>
      <c r="R90" s="18">
        <v>43.7</v>
      </c>
      <c r="S90" s="88">
        <v>0.41</v>
      </c>
      <c r="T90" s="5">
        <v>12.2</v>
      </c>
      <c r="U90" s="18">
        <v>6.3</v>
      </c>
      <c r="V90" s="88">
        <v>0.55000000000000004</v>
      </c>
      <c r="W90" s="5">
        <v>1585</v>
      </c>
      <c r="X90" s="6">
        <f t="shared" si="54"/>
        <v>0.6764831412718737</v>
      </c>
      <c r="Y90" s="5">
        <v>201</v>
      </c>
      <c r="Z90" s="5">
        <v>1526</v>
      </c>
      <c r="AA90" s="57">
        <f t="shared" si="55"/>
        <v>0.50666666666666671</v>
      </c>
      <c r="AB90" s="58">
        <f t="shared" si="56"/>
        <v>8.5879999999999992</v>
      </c>
      <c r="AC90" s="59">
        <f t="shared" si="57"/>
        <v>0.16839215686274508</v>
      </c>
      <c r="AD90" s="60">
        <f t="shared" si="58"/>
        <v>26.448</v>
      </c>
      <c r="AE90" s="59">
        <f t="shared" si="59"/>
        <v>0.35264000000000001</v>
      </c>
      <c r="AF90" s="95">
        <f t="shared" si="60"/>
        <v>352.64000000000004</v>
      </c>
    </row>
    <row r="91" spans="1:32">
      <c r="A91" s="21" t="s">
        <v>56</v>
      </c>
      <c r="B91" s="5">
        <v>2274</v>
      </c>
      <c r="C91" s="83">
        <v>76</v>
      </c>
      <c r="D91" s="5">
        <v>95</v>
      </c>
      <c r="E91" s="5">
        <v>79</v>
      </c>
      <c r="F91" s="88">
        <v>0.08</v>
      </c>
      <c r="G91" s="5">
        <v>338</v>
      </c>
      <c r="H91" s="5">
        <v>175</v>
      </c>
      <c r="I91" s="88">
        <v>0.46</v>
      </c>
      <c r="J91" s="5">
        <v>538</v>
      </c>
      <c r="K91" s="5">
        <v>328</v>
      </c>
      <c r="L91" s="88">
        <v>0.32</v>
      </c>
      <c r="M91" s="18">
        <v>7.39</v>
      </c>
      <c r="N91" s="18">
        <v>7.7</v>
      </c>
      <c r="O91" s="5">
        <v>1348</v>
      </c>
      <c r="P91" s="83">
        <v>1306</v>
      </c>
      <c r="Q91" s="18">
        <v>66.7</v>
      </c>
      <c r="R91" s="18">
        <v>55.4</v>
      </c>
      <c r="S91" s="88">
        <v>0.18</v>
      </c>
      <c r="T91" s="5">
        <v>9.4</v>
      </c>
      <c r="U91" s="18">
        <v>7</v>
      </c>
      <c r="V91" s="88">
        <v>0.3</v>
      </c>
      <c r="W91" s="5">
        <v>1108</v>
      </c>
      <c r="X91" s="6">
        <f t="shared" si="54"/>
        <v>0.48724714160070359</v>
      </c>
      <c r="Y91" s="5">
        <v>184</v>
      </c>
      <c r="Z91" s="5">
        <v>1423</v>
      </c>
      <c r="AA91" s="57">
        <f t="shared" si="55"/>
        <v>0.50666666666666671</v>
      </c>
      <c r="AB91" s="58">
        <f t="shared" si="56"/>
        <v>7.22</v>
      </c>
      <c r="AC91" s="59">
        <f t="shared" si="57"/>
        <v>0.14156862745098039</v>
      </c>
      <c r="AD91" s="60">
        <f t="shared" si="58"/>
        <v>25.687999999999999</v>
      </c>
      <c r="AE91" s="59">
        <f t="shared" si="59"/>
        <v>0.34250666666666663</v>
      </c>
      <c r="AF91" s="95">
        <f t="shared" si="60"/>
        <v>342.50666666666672</v>
      </c>
    </row>
    <row r="92" spans="1:32" ht="13.5" thickBot="1">
      <c r="A92" s="21" t="s">
        <v>57</v>
      </c>
      <c r="B92" s="5">
        <v>2393</v>
      </c>
      <c r="C92" s="83">
        <v>77</v>
      </c>
      <c r="D92" s="5">
        <v>257</v>
      </c>
      <c r="E92" s="5">
        <v>76</v>
      </c>
      <c r="F92" s="88">
        <v>0.59</v>
      </c>
      <c r="G92" s="5">
        <v>404</v>
      </c>
      <c r="H92" s="5">
        <v>170</v>
      </c>
      <c r="I92" s="88">
        <v>0.48</v>
      </c>
      <c r="J92" s="5">
        <v>728</v>
      </c>
      <c r="K92" s="5">
        <v>337</v>
      </c>
      <c r="L92" s="88">
        <v>0.43</v>
      </c>
      <c r="M92" s="18">
        <v>7.44</v>
      </c>
      <c r="N92" s="18">
        <v>7.73</v>
      </c>
      <c r="O92" s="5">
        <v>1290</v>
      </c>
      <c r="P92" s="83">
        <v>1323</v>
      </c>
      <c r="Q92" s="18">
        <v>68.400000000000006</v>
      </c>
      <c r="R92" s="18">
        <v>55</v>
      </c>
      <c r="S92" s="88">
        <v>0.2</v>
      </c>
      <c r="T92" s="5">
        <v>9.6</v>
      </c>
      <c r="U92" s="18">
        <v>7</v>
      </c>
      <c r="V92" s="88">
        <v>0.35</v>
      </c>
      <c r="W92" s="5">
        <v>1010</v>
      </c>
      <c r="X92" s="6">
        <f t="shared" si="54"/>
        <v>0.42206435436690348</v>
      </c>
      <c r="Y92" s="5">
        <v>162</v>
      </c>
      <c r="Z92" s="5">
        <v>1616</v>
      </c>
      <c r="AA92" s="57">
        <f t="shared" si="55"/>
        <v>0.51333333333333331</v>
      </c>
      <c r="AB92" s="58">
        <f t="shared" si="56"/>
        <v>19.789000000000001</v>
      </c>
      <c r="AC92" s="59">
        <f t="shared" si="57"/>
        <v>0.38801960784313727</v>
      </c>
      <c r="AD92" s="60">
        <f t="shared" si="58"/>
        <v>31.108000000000001</v>
      </c>
      <c r="AE92" s="59">
        <f t="shared" si="59"/>
        <v>0.41477333333333333</v>
      </c>
      <c r="AF92" s="95">
        <f t="shared" si="60"/>
        <v>414.77333333333337</v>
      </c>
    </row>
    <row r="93" spans="1:32" ht="13.5" thickTop="1">
      <c r="A93" s="22" t="s">
        <v>95</v>
      </c>
      <c r="B93" s="23">
        <f>SUM(B81:B92)</f>
        <v>27863</v>
      </c>
      <c r="C93" s="84"/>
      <c r="D93" s="28"/>
      <c r="E93" s="28"/>
      <c r="F93" s="89"/>
      <c r="G93" s="28"/>
      <c r="H93" s="28"/>
      <c r="I93" s="89"/>
      <c r="J93" s="28"/>
      <c r="K93" s="28"/>
      <c r="L93" s="89"/>
      <c r="M93" s="25"/>
      <c r="N93" s="25"/>
      <c r="O93" s="26"/>
      <c r="P93" s="84"/>
      <c r="Q93" s="24"/>
      <c r="R93" s="25"/>
      <c r="S93" s="89"/>
      <c r="T93" s="24"/>
      <c r="U93" s="25"/>
      <c r="V93" s="89"/>
      <c r="W93" s="23">
        <f>SUM(W81:W92)</f>
        <v>23725</v>
      </c>
      <c r="X93" s="24">
        <f>SUM(X81:X92)</f>
        <v>10.284834917549436</v>
      </c>
      <c r="Y93" s="23">
        <f>SUM(Y81:Y92)</f>
        <v>2319</v>
      </c>
      <c r="Z93" s="23">
        <f>SUM(Z81:Z92)</f>
        <v>15787</v>
      </c>
      <c r="AA93" s="64"/>
      <c r="AB93" s="65"/>
      <c r="AC93" s="66"/>
      <c r="AD93" s="67"/>
      <c r="AE93" s="66"/>
      <c r="AF93" s="104"/>
    </row>
    <row r="94" spans="1:32" ht="13.5" thickBot="1">
      <c r="A94" s="7" t="s">
        <v>96</v>
      </c>
      <c r="B94" s="8">
        <f t="shared" ref="B94:V94" si="61">AVERAGE(B81:B92)</f>
        <v>2321.9166666666665</v>
      </c>
      <c r="C94" s="85">
        <f t="shared" si="61"/>
        <v>89.389784946236546</v>
      </c>
      <c r="D94" s="69">
        <f t="shared" si="61"/>
        <v>180.10416666666666</v>
      </c>
      <c r="E94" s="69">
        <f t="shared" si="61"/>
        <v>96.3125</v>
      </c>
      <c r="F94" s="90">
        <f>AVERAGE(F81:F92)</f>
        <v>0.39749999999999996</v>
      </c>
      <c r="G94" s="69">
        <f>AVERAGE(G81:G92)</f>
        <v>382.58333333333331</v>
      </c>
      <c r="H94" s="69">
        <f>AVERAGE(H81:H92)</f>
        <v>171.66666666666666</v>
      </c>
      <c r="I94" s="90">
        <f>AVERAGE(I81:I92)</f>
        <v>0.52166666666666661</v>
      </c>
      <c r="J94" s="69">
        <f t="shared" si="61"/>
        <v>686.75</v>
      </c>
      <c r="K94" s="69">
        <f t="shared" si="61"/>
        <v>366.66666666666669</v>
      </c>
      <c r="L94" s="90">
        <f>AVERAGE(L81:L92)</f>
        <v>0.43249999999999994</v>
      </c>
      <c r="M94" s="70">
        <f t="shared" si="61"/>
        <v>7.2038636363636357</v>
      </c>
      <c r="N94" s="70">
        <f t="shared" si="61"/>
        <v>7.4884090909090926</v>
      </c>
      <c r="O94" s="69">
        <f t="shared" si="61"/>
        <v>1393.7291666666667</v>
      </c>
      <c r="P94" s="85">
        <f t="shared" si="61"/>
        <v>1437</v>
      </c>
      <c r="Q94" s="69">
        <f t="shared" si="61"/>
        <v>66.941666666666677</v>
      </c>
      <c r="R94" s="70">
        <f t="shared" si="61"/>
        <v>57.988636363636374</v>
      </c>
      <c r="S94" s="90">
        <f t="shared" si="61"/>
        <v>0.18856399999999998</v>
      </c>
      <c r="T94" s="69">
        <f t="shared" si="61"/>
        <v>10.411363636363637</v>
      </c>
      <c r="U94" s="70">
        <f t="shared" si="61"/>
        <v>7.3143181818181828</v>
      </c>
      <c r="V94" s="90">
        <f t="shared" si="61"/>
        <v>0.29900944444444438</v>
      </c>
      <c r="W94" s="8">
        <f>AVERAGE(W81:W92)</f>
        <v>1977.0833333333333</v>
      </c>
      <c r="X94" s="68">
        <f>AVERAGE(X81:X92)</f>
        <v>0.85706957646245296</v>
      </c>
      <c r="Y94" s="8"/>
      <c r="Z94" s="8"/>
      <c r="AA94" s="71">
        <f t="shared" ref="AA94" si="62">C94/$C$2</f>
        <v>0.595931899641577</v>
      </c>
      <c r="AB94" s="72">
        <f t="shared" ref="AB94" si="63">(C94*D94)/1000</f>
        <v>16.099472726254476</v>
      </c>
      <c r="AC94" s="73">
        <f t="shared" ref="AC94" si="64">(AB94)/$E$3</f>
        <v>0.31567593580891129</v>
      </c>
      <c r="AD94" s="74">
        <f t="shared" ref="AD94" si="65">(C94*G94)/1000</f>
        <v>34.199041890680995</v>
      </c>
      <c r="AE94" s="73">
        <f t="shared" ref="AE94" si="66">(AD94)/$G$3</f>
        <v>0.45598722520907992</v>
      </c>
      <c r="AF94" s="107">
        <f>AVERAGE(AF81:AF92)</f>
        <v>447.93691756272409</v>
      </c>
    </row>
    <row r="95" spans="1:32" ht="13.5" thickTop="1"/>
    <row r="96" spans="1:32" ht="13.5" thickBot="1"/>
    <row r="97" spans="1:38" ht="13.5" thickTop="1">
      <c r="A97" s="14" t="s">
        <v>7</v>
      </c>
      <c r="B97" s="15" t="s">
        <v>8</v>
      </c>
      <c r="C97" s="81" t="s">
        <v>8</v>
      </c>
      <c r="D97" s="15" t="s">
        <v>74</v>
      </c>
      <c r="E97" s="15" t="s">
        <v>75</v>
      </c>
      <c r="F97" s="86" t="s">
        <v>4</v>
      </c>
      <c r="G97" s="15" t="s">
        <v>76</v>
      </c>
      <c r="H97" s="15" t="s">
        <v>77</v>
      </c>
      <c r="I97" s="86" t="s">
        <v>5</v>
      </c>
      <c r="J97" s="15" t="s">
        <v>78</v>
      </c>
      <c r="K97" s="15" t="s">
        <v>79</v>
      </c>
      <c r="L97" s="86" t="s">
        <v>15</v>
      </c>
      <c r="M97" s="15" t="s">
        <v>80</v>
      </c>
      <c r="N97" s="15" t="s">
        <v>81</v>
      </c>
      <c r="O97" s="15" t="s">
        <v>82</v>
      </c>
      <c r="P97" s="81" t="s">
        <v>83</v>
      </c>
      <c r="Q97" s="15" t="s">
        <v>84</v>
      </c>
      <c r="R97" s="15" t="s">
        <v>85</v>
      </c>
      <c r="S97" s="86" t="s">
        <v>22</v>
      </c>
      <c r="T97" s="15" t="s">
        <v>86</v>
      </c>
      <c r="U97" s="15" t="s">
        <v>87</v>
      </c>
      <c r="V97" s="86" t="s">
        <v>25</v>
      </c>
      <c r="W97" s="16" t="s">
        <v>26</v>
      </c>
      <c r="X97" s="16" t="s">
        <v>27</v>
      </c>
      <c r="Y97" s="16"/>
      <c r="Z97" s="16"/>
      <c r="AA97" s="16"/>
      <c r="AB97" s="16" t="s">
        <v>28</v>
      </c>
      <c r="AC97" s="62" t="s">
        <v>29</v>
      </c>
      <c r="AD97" s="91"/>
      <c r="AE97" s="91"/>
      <c r="AF97" s="49" t="s">
        <v>30</v>
      </c>
      <c r="AG97" s="50" t="s">
        <v>31</v>
      </c>
      <c r="AH97" s="51" t="s">
        <v>32</v>
      </c>
      <c r="AI97" s="52" t="s">
        <v>30</v>
      </c>
      <c r="AJ97" s="51" t="s">
        <v>30</v>
      </c>
      <c r="AK97" s="49" t="s">
        <v>33</v>
      </c>
    </row>
    <row r="98" spans="1:38" ht="13.5" thickBot="1">
      <c r="A98" s="11" t="s">
        <v>97</v>
      </c>
      <c r="B98" s="12" t="s">
        <v>35</v>
      </c>
      <c r="C98" s="82" t="s">
        <v>36</v>
      </c>
      <c r="D98" s="12" t="s">
        <v>37</v>
      </c>
      <c r="E98" s="12" t="s">
        <v>37</v>
      </c>
      <c r="F98" s="87" t="s">
        <v>38</v>
      </c>
      <c r="G98" s="12" t="s">
        <v>37</v>
      </c>
      <c r="H98" s="12" t="s">
        <v>37</v>
      </c>
      <c r="I98" s="87" t="s">
        <v>38</v>
      </c>
      <c r="J98" s="12" t="s">
        <v>37</v>
      </c>
      <c r="K98" s="12" t="s">
        <v>37</v>
      </c>
      <c r="L98" s="87" t="s">
        <v>38</v>
      </c>
      <c r="M98" s="12"/>
      <c r="N98" s="12"/>
      <c r="O98" s="12"/>
      <c r="P98" s="82"/>
      <c r="Q98" s="11"/>
      <c r="R98" s="11"/>
      <c r="S98" s="87" t="s">
        <v>38</v>
      </c>
      <c r="T98" s="11"/>
      <c r="U98" s="11"/>
      <c r="V98" s="87" t="s">
        <v>38</v>
      </c>
      <c r="W98" s="13" t="s">
        <v>39</v>
      </c>
      <c r="X98" s="13" t="s">
        <v>40</v>
      </c>
      <c r="Y98" s="13"/>
      <c r="Z98" s="13"/>
      <c r="AA98" s="13"/>
      <c r="AB98" s="13" t="s">
        <v>39</v>
      </c>
      <c r="AC98" s="63" t="s">
        <v>39</v>
      </c>
      <c r="AD98" s="92"/>
      <c r="AE98" s="92"/>
      <c r="AF98" s="53" t="s">
        <v>8</v>
      </c>
      <c r="AG98" s="54" t="s">
        <v>41</v>
      </c>
      <c r="AH98" s="55" t="s">
        <v>42</v>
      </c>
      <c r="AI98" s="56" t="s">
        <v>43</v>
      </c>
      <c r="AJ98" s="55" t="s">
        <v>44</v>
      </c>
      <c r="AK98" s="53" t="s">
        <v>45</v>
      </c>
    </row>
    <row r="99" spans="1:38" ht="13.5" thickTop="1">
      <c r="A99" s="21" t="s">
        <v>46</v>
      </c>
      <c r="B99" s="5">
        <v>2445</v>
      </c>
      <c r="C99" s="83">
        <v>79</v>
      </c>
      <c r="D99" s="5">
        <v>165</v>
      </c>
      <c r="E99" s="5">
        <v>90</v>
      </c>
      <c r="F99" s="88">
        <v>0.45</v>
      </c>
      <c r="G99" s="5">
        <v>365</v>
      </c>
      <c r="H99" s="5">
        <v>177</v>
      </c>
      <c r="I99" s="88">
        <v>0.52</v>
      </c>
      <c r="J99" s="5">
        <v>636</v>
      </c>
      <c r="K99" s="5">
        <v>378</v>
      </c>
      <c r="L99" s="88">
        <v>0.41</v>
      </c>
      <c r="M99" s="18">
        <v>7.54</v>
      </c>
      <c r="N99" s="18">
        <v>7.69</v>
      </c>
      <c r="O99" s="5">
        <v>1299</v>
      </c>
      <c r="P99" s="83">
        <v>1412</v>
      </c>
      <c r="Q99" s="18">
        <v>65.3</v>
      </c>
      <c r="R99" s="18">
        <v>56.4</v>
      </c>
      <c r="S99" s="88">
        <v>0.14000000000000001</v>
      </c>
      <c r="T99" s="5">
        <v>9.6999999999999993</v>
      </c>
      <c r="U99" s="18">
        <v>7.33</v>
      </c>
      <c r="V99" s="88">
        <v>0.24</v>
      </c>
      <c r="W99" s="20">
        <v>1119</v>
      </c>
      <c r="X99" s="6">
        <f>W99/B99</f>
        <v>0.45766871165644174</v>
      </c>
      <c r="Y99" s="93"/>
      <c r="Z99" s="93"/>
      <c r="AA99" s="93"/>
      <c r="AB99" s="37">
        <v>173</v>
      </c>
      <c r="AC99" s="37">
        <v>1592</v>
      </c>
      <c r="AD99" s="94"/>
      <c r="AE99" s="94"/>
      <c r="AF99" s="57">
        <f>C99/$C$2</f>
        <v>0.52666666666666662</v>
      </c>
      <c r="AG99" s="58">
        <f>(C99*D99)/1000</f>
        <v>13.035</v>
      </c>
      <c r="AH99" s="59">
        <f>(AG99)/$E$3</f>
        <v>0.25558823529411767</v>
      </c>
      <c r="AI99" s="60">
        <f>(C99*G99)/1000</f>
        <v>28.835000000000001</v>
      </c>
      <c r="AJ99" s="59">
        <f>(AI99)/$G$3</f>
        <v>0.38446666666666668</v>
      </c>
      <c r="AK99" s="95">
        <f>(0.8*G99*C99)/60</f>
        <v>384.46666666666664</v>
      </c>
    </row>
    <row r="100" spans="1:38">
      <c r="A100" s="21" t="s">
        <v>47</v>
      </c>
      <c r="B100" s="5">
        <v>2261</v>
      </c>
      <c r="C100" s="83">
        <v>81</v>
      </c>
      <c r="D100" s="5">
        <v>80</v>
      </c>
      <c r="E100" s="5">
        <v>64</v>
      </c>
      <c r="F100" s="88">
        <v>0.36</v>
      </c>
      <c r="G100" s="5">
        <v>265</v>
      </c>
      <c r="H100" s="5">
        <v>210</v>
      </c>
      <c r="I100" s="88">
        <v>0.19</v>
      </c>
      <c r="J100" s="5">
        <v>507</v>
      </c>
      <c r="K100" s="5">
        <v>391</v>
      </c>
      <c r="L100" s="88">
        <v>0.18</v>
      </c>
      <c r="M100" s="18">
        <v>7.45</v>
      </c>
      <c r="N100" s="18">
        <v>7.68</v>
      </c>
      <c r="O100" s="5">
        <v>1199</v>
      </c>
      <c r="P100" s="83">
        <v>1258</v>
      </c>
      <c r="Q100" s="18">
        <v>61.3</v>
      </c>
      <c r="R100" s="18">
        <v>50.7</v>
      </c>
      <c r="S100" s="88">
        <v>0.17</v>
      </c>
      <c r="T100" s="5">
        <v>9.6</v>
      </c>
      <c r="U100" s="18">
        <v>7.16</v>
      </c>
      <c r="V100" s="88">
        <v>0.56000000000000005</v>
      </c>
      <c r="W100" s="5">
        <v>1014</v>
      </c>
      <c r="X100" s="6">
        <f>W100/B100</f>
        <v>0.44847412649270235</v>
      </c>
      <c r="Y100" s="6"/>
      <c r="Z100" s="6"/>
      <c r="AA100" s="6"/>
      <c r="AB100" s="38">
        <v>149</v>
      </c>
      <c r="AC100" s="38">
        <v>1437</v>
      </c>
      <c r="AD100" s="94"/>
      <c r="AE100" s="94"/>
      <c r="AF100" s="57">
        <f t="shared" ref="AF100:AF104" si="67">C100/$C$2</f>
        <v>0.54</v>
      </c>
      <c r="AG100" s="58">
        <f t="shared" ref="AG100:AG104" si="68">(C100*D100)/1000</f>
        <v>6.48</v>
      </c>
      <c r="AH100" s="59">
        <f t="shared" ref="AH100:AH104" si="69">(AG100)/$E$3</f>
        <v>0.12705882352941178</v>
      </c>
      <c r="AI100" s="60">
        <f t="shared" ref="AI100:AI104" si="70">(C100*G100)/1000</f>
        <v>21.465</v>
      </c>
      <c r="AJ100" s="59">
        <f t="shared" ref="AJ100:AJ104" si="71">(AI100)/$G$3</f>
        <v>0.28620000000000001</v>
      </c>
      <c r="AK100" s="95">
        <f t="shared" ref="AK100:AK104" si="72">(0.8*G100*C100)/60</f>
        <v>286.2</v>
      </c>
    </row>
    <row r="101" spans="1:38">
      <c r="A101" s="21" t="s">
        <v>48</v>
      </c>
      <c r="B101" s="5">
        <v>2632</v>
      </c>
      <c r="C101" s="83">
        <v>85</v>
      </c>
      <c r="D101" s="5">
        <v>91</v>
      </c>
      <c r="E101" s="5">
        <v>86</v>
      </c>
      <c r="F101" s="88">
        <v>0.45</v>
      </c>
      <c r="G101" s="5">
        <v>230</v>
      </c>
      <c r="H101" s="5">
        <v>163</v>
      </c>
      <c r="I101" s="88">
        <v>0.52</v>
      </c>
      <c r="J101" s="5">
        <v>461</v>
      </c>
      <c r="K101" s="5">
        <v>329</v>
      </c>
      <c r="L101" s="88">
        <v>0.41</v>
      </c>
      <c r="M101" s="18">
        <v>7.34</v>
      </c>
      <c r="N101" s="18">
        <v>7.5</v>
      </c>
      <c r="O101" s="5">
        <v>1051</v>
      </c>
      <c r="P101" s="83">
        <v>1216</v>
      </c>
      <c r="Q101" s="18">
        <v>64.099999999999994</v>
      </c>
      <c r="R101" s="18">
        <v>52.4</v>
      </c>
      <c r="S101" s="88">
        <v>0.18</v>
      </c>
      <c r="T101" s="5">
        <v>8.8000000000000007</v>
      </c>
      <c r="U101" s="18">
        <v>7.69</v>
      </c>
      <c r="V101" s="88">
        <v>0.13</v>
      </c>
      <c r="W101" s="5">
        <v>1226</v>
      </c>
      <c r="X101" s="6">
        <f>W101/B101</f>
        <v>0.46580547112462006</v>
      </c>
      <c r="Y101" s="6"/>
      <c r="Z101" s="6"/>
      <c r="AA101" s="6"/>
      <c r="AB101" s="38">
        <v>210</v>
      </c>
      <c r="AC101" s="38">
        <v>1615</v>
      </c>
      <c r="AD101" s="94"/>
      <c r="AE101" s="94"/>
      <c r="AF101" s="57">
        <f t="shared" si="67"/>
        <v>0.56666666666666665</v>
      </c>
      <c r="AG101" s="58">
        <f t="shared" si="68"/>
        <v>7.7350000000000003</v>
      </c>
      <c r="AH101" s="59">
        <f t="shared" si="69"/>
        <v>0.15166666666666667</v>
      </c>
      <c r="AI101" s="60">
        <f t="shared" si="70"/>
        <v>19.55</v>
      </c>
      <c r="AJ101" s="59">
        <f t="shared" si="71"/>
        <v>0.26066666666666666</v>
      </c>
      <c r="AK101" s="95">
        <f t="shared" si="72"/>
        <v>260.66666666666669</v>
      </c>
    </row>
    <row r="102" spans="1:38">
      <c r="A102" s="21" t="s">
        <v>49</v>
      </c>
      <c r="B102" s="5">
        <v>2500</v>
      </c>
      <c r="C102" s="83">
        <v>83.333333333333329</v>
      </c>
      <c r="D102" s="5">
        <v>112</v>
      </c>
      <c r="E102" s="5">
        <v>85.857142857142861</v>
      </c>
      <c r="F102" s="88">
        <v>0.18440000000000001</v>
      </c>
      <c r="G102" s="5">
        <v>296</v>
      </c>
      <c r="H102" s="5">
        <v>150</v>
      </c>
      <c r="I102" s="88">
        <v>0.43847000000000003</v>
      </c>
      <c r="J102" s="5">
        <v>392.4</v>
      </c>
      <c r="K102" s="5">
        <v>265.71428571428572</v>
      </c>
      <c r="L102" s="88">
        <v>0.324208</v>
      </c>
      <c r="M102" s="18">
        <v>7.2480000000000002</v>
      </c>
      <c r="N102" s="18">
        <v>7.6100000000000012</v>
      </c>
      <c r="O102" s="5">
        <v>1292</v>
      </c>
      <c r="P102" s="83">
        <v>1315.8571428571429</v>
      </c>
      <c r="Q102" s="18">
        <v>76.2</v>
      </c>
      <c r="R102" s="18">
        <v>47.514285714285712</v>
      </c>
      <c r="S102" s="88">
        <v>0.35914800000000002</v>
      </c>
      <c r="T102" s="5">
        <v>10.471999999999998</v>
      </c>
      <c r="U102" s="18">
        <v>6.8285714285714283</v>
      </c>
      <c r="V102" s="88">
        <v>0.45658500000000002</v>
      </c>
      <c r="W102" s="5">
        <v>1063</v>
      </c>
      <c r="X102" s="6">
        <f t="shared" ref="X102:X104" si="73">W102/B102</f>
        <v>0.42520000000000002</v>
      </c>
      <c r="Y102" s="6"/>
      <c r="Z102" s="6"/>
      <c r="AA102" s="6"/>
      <c r="AB102" s="38">
        <v>202</v>
      </c>
      <c r="AC102" s="38">
        <v>1674</v>
      </c>
      <c r="AD102" s="94"/>
      <c r="AE102" s="94"/>
      <c r="AF102" s="57">
        <f t="shared" si="67"/>
        <v>0.55555555555555547</v>
      </c>
      <c r="AG102" s="58">
        <f t="shared" si="68"/>
        <v>9.3333333333333321</v>
      </c>
      <c r="AH102" s="59">
        <f t="shared" si="69"/>
        <v>0.18300653594771241</v>
      </c>
      <c r="AI102" s="60">
        <f t="shared" si="70"/>
        <v>24.666666666666664</v>
      </c>
      <c r="AJ102" s="59">
        <f t="shared" si="71"/>
        <v>0.32888888888888884</v>
      </c>
      <c r="AK102" s="95">
        <f t="shared" si="72"/>
        <v>328.88888888888886</v>
      </c>
    </row>
    <row r="103" spans="1:38">
      <c r="A103" s="21" t="s">
        <v>50</v>
      </c>
      <c r="B103" s="5">
        <v>2376</v>
      </c>
      <c r="C103" s="83">
        <v>76.645161290322577</v>
      </c>
      <c r="D103" s="5">
        <v>75.25</v>
      </c>
      <c r="E103" s="5">
        <v>94.2</v>
      </c>
      <c r="F103" s="88">
        <v>0.2</v>
      </c>
      <c r="G103" s="5">
        <v>297.5</v>
      </c>
      <c r="H103" s="5">
        <v>236</v>
      </c>
      <c r="I103" s="88">
        <v>0.40755333333333299</v>
      </c>
      <c r="J103" s="5">
        <v>479</v>
      </c>
      <c r="K103" s="5">
        <v>412.6</v>
      </c>
      <c r="L103" s="88">
        <v>0.30964999999999998</v>
      </c>
      <c r="M103" s="18">
        <v>7.1974999999999998</v>
      </c>
      <c r="N103" s="18">
        <v>7.3940000000000001</v>
      </c>
      <c r="O103" s="5">
        <v>1101.75</v>
      </c>
      <c r="P103" s="83">
        <v>1188.2</v>
      </c>
      <c r="Q103" s="18">
        <v>63.974999999999994</v>
      </c>
      <c r="R103" s="18">
        <v>57.64</v>
      </c>
      <c r="S103" s="88">
        <v>0.21605333333333299</v>
      </c>
      <c r="T103" s="5">
        <v>11.942500000000001</v>
      </c>
      <c r="U103" s="18">
        <v>8.4759999999999991</v>
      </c>
      <c r="V103" s="88">
        <v>0.28265000000000001</v>
      </c>
      <c r="W103" s="5">
        <v>1089</v>
      </c>
      <c r="X103" s="6">
        <f t="shared" si="73"/>
        <v>0.45833333333333331</v>
      </c>
      <c r="Y103" s="6"/>
      <c r="Z103" s="6"/>
      <c r="AA103" s="6"/>
      <c r="AB103" s="5">
        <v>191</v>
      </c>
      <c r="AC103" s="5">
        <v>1654</v>
      </c>
      <c r="AD103" s="96"/>
      <c r="AE103" s="96"/>
      <c r="AF103" s="57">
        <f t="shared" si="67"/>
        <v>0.51096774193548389</v>
      </c>
      <c r="AG103" s="58">
        <f t="shared" si="68"/>
        <v>5.7675483870967739</v>
      </c>
      <c r="AH103" s="59">
        <f t="shared" si="69"/>
        <v>0.11308918406072106</v>
      </c>
      <c r="AI103" s="60">
        <f t="shared" si="70"/>
        <v>22.801935483870967</v>
      </c>
      <c r="AJ103" s="59">
        <f t="shared" si="71"/>
        <v>0.30402580645161287</v>
      </c>
      <c r="AK103" s="95">
        <f t="shared" si="72"/>
        <v>304.02580645161288</v>
      </c>
    </row>
    <row r="104" spans="1:38">
      <c r="A104" s="21" t="s">
        <v>51</v>
      </c>
      <c r="B104" s="5">
        <v>465</v>
      </c>
      <c r="C104" s="83">
        <v>77.5</v>
      </c>
      <c r="D104" s="5">
        <v>258.2</v>
      </c>
      <c r="E104" s="5">
        <v>97.666666666666671</v>
      </c>
      <c r="F104" s="88">
        <v>0.60178500000000001</v>
      </c>
      <c r="G104" s="5">
        <v>412</v>
      </c>
      <c r="H104" s="5">
        <v>173.33333333333334</v>
      </c>
      <c r="I104" s="88">
        <v>0.59841500000000003</v>
      </c>
      <c r="J104" s="5">
        <v>743.6</v>
      </c>
      <c r="K104" s="5">
        <v>343</v>
      </c>
      <c r="L104" s="88">
        <v>0.43675000000000003</v>
      </c>
      <c r="M104" s="18">
        <v>7.8280000000000003</v>
      </c>
      <c r="N104" s="18">
        <v>7.4033333333333333</v>
      </c>
      <c r="O104" s="5">
        <v>1275.2</v>
      </c>
      <c r="P104" s="83">
        <v>1475.6666666666667</v>
      </c>
      <c r="Q104" s="18">
        <v>75.94</v>
      </c>
      <c r="R104" s="18">
        <v>49.1</v>
      </c>
      <c r="S104" s="88">
        <v>0.33861999999999998</v>
      </c>
      <c r="T104" s="5">
        <v>9.9160000000000004</v>
      </c>
      <c r="U104" s="18">
        <v>8.7666666666666675</v>
      </c>
      <c r="V104" s="88">
        <v>0.1144</v>
      </c>
      <c r="W104" s="5">
        <v>223</v>
      </c>
      <c r="X104" s="6">
        <f t="shared" si="73"/>
        <v>0.47956989247311826</v>
      </c>
      <c r="Y104" s="6"/>
      <c r="Z104" s="6"/>
      <c r="AA104" s="6"/>
      <c r="AB104" s="5">
        <v>164</v>
      </c>
      <c r="AC104" s="5">
        <v>365</v>
      </c>
      <c r="AD104" s="96"/>
      <c r="AE104" s="96"/>
      <c r="AF104" s="57">
        <f t="shared" si="67"/>
        <v>0.51666666666666672</v>
      </c>
      <c r="AG104" s="58">
        <f t="shared" si="68"/>
        <v>20.0105</v>
      </c>
      <c r="AH104" s="59">
        <f t="shared" si="69"/>
        <v>0.3923627450980392</v>
      </c>
      <c r="AI104" s="60">
        <f t="shared" si="70"/>
        <v>31.93</v>
      </c>
      <c r="AJ104" s="59">
        <f t="shared" si="71"/>
        <v>0.42573333333333335</v>
      </c>
      <c r="AK104" s="95">
        <f t="shared" si="72"/>
        <v>425.73333333333335</v>
      </c>
    </row>
    <row r="105" spans="1:38">
      <c r="A105" s="21" t="s">
        <v>52</v>
      </c>
      <c r="B105" s="5" t="s">
        <v>92</v>
      </c>
      <c r="C105" s="83" t="s">
        <v>92</v>
      </c>
      <c r="D105" s="5">
        <v>154.80000000000001</v>
      </c>
      <c r="E105" s="5" t="s">
        <v>92</v>
      </c>
      <c r="F105" s="88" t="s">
        <v>92</v>
      </c>
      <c r="G105" s="5">
        <v>242</v>
      </c>
      <c r="H105" s="5" t="s">
        <v>92</v>
      </c>
      <c r="I105" s="88" t="s">
        <v>92</v>
      </c>
      <c r="J105" s="5">
        <v>495.4</v>
      </c>
      <c r="K105" s="5" t="s">
        <v>92</v>
      </c>
      <c r="L105" s="88" t="s">
        <v>92</v>
      </c>
      <c r="M105" s="27" t="s">
        <v>92</v>
      </c>
      <c r="N105" s="27">
        <v>7.7</v>
      </c>
      <c r="O105" s="30" t="s">
        <v>92</v>
      </c>
      <c r="P105" s="83">
        <v>1183</v>
      </c>
      <c r="Q105" s="18">
        <v>53.157399999999996</v>
      </c>
      <c r="R105" s="18" t="s">
        <v>92</v>
      </c>
      <c r="S105" s="88" t="s">
        <v>92</v>
      </c>
      <c r="T105" s="5">
        <v>8.1140000000000008</v>
      </c>
      <c r="U105" s="18" t="s">
        <v>92</v>
      </c>
      <c r="V105" s="88" t="s">
        <v>92</v>
      </c>
      <c r="W105" s="5">
        <v>1</v>
      </c>
      <c r="X105" s="6" t="s">
        <v>92</v>
      </c>
      <c r="Y105" s="6"/>
      <c r="Z105" s="6"/>
      <c r="AA105" s="6"/>
      <c r="AB105" s="5">
        <v>188</v>
      </c>
      <c r="AC105" s="5">
        <v>45</v>
      </c>
      <c r="AD105" s="96"/>
      <c r="AE105" s="96"/>
      <c r="AF105" s="57" t="s">
        <v>92</v>
      </c>
      <c r="AG105" s="58" t="s">
        <v>92</v>
      </c>
      <c r="AH105" s="59" t="s">
        <v>92</v>
      </c>
      <c r="AI105" s="60" t="s">
        <v>92</v>
      </c>
      <c r="AJ105" s="59" t="s">
        <v>92</v>
      </c>
      <c r="AK105" s="95" t="s">
        <v>92</v>
      </c>
      <c r="AL105" s="97" t="s">
        <v>98</v>
      </c>
    </row>
    <row r="106" spans="1:38">
      <c r="A106" s="21" t="s">
        <v>53</v>
      </c>
      <c r="B106" s="5" t="s">
        <v>92</v>
      </c>
      <c r="C106" s="83" t="s">
        <v>92</v>
      </c>
      <c r="D106" s="5">
        <v>170</v>
      </c>
      <c r="E106" s="5" t="s">
        <v>92</v>
      </c>
      <c r="F106" s="88" t="s">
        <v>92</v>
      </c>
      <c r="G106" s="5">
        <v>293</v>
      </c>
      <c r="H106" s="5" t="s">
        <v>92</v>
      </c>
      <c r="I106" s="88" t="s">
        <v>92</v>
      </c>
      <c r="J106" s="5">
        <v>566</v>
      </c>
      <c r="K106" s="5" t="s">
        <v>92</v>
      </c>
      <c r="L106" s="88" t="s">
        <v>92</v>
      </c>
      <c r="M106" s="18" t="s">
        <v>92</v>
      </c>
      <c r="N106" s="18">
        <v>7.44</v>
      </c>
      <c r="O106" s="5" t="s">
        <v>92</v>
      </c>
      <c r="P106" s="83">
        <v>1300</v>
      </c>
      <c r="Q106" s="18">
        <v>81.099999999999994</v>
      </c>
      <c r="R106" s="18" t="s">
        <v>92</v>
      </c>
      <c r="S106" s="88" t="s">
        <v>92</v>
      </c>
      <c r="T106" s="5">
        <v>12.3</v>
      </c>
      <c r="U106" s="18" t="s">
        <v>92</v>
      </c>
      <c r="V106" s="88" t="s">
        <v>92</v>
      </c>
      <c r="W106" s="5">
        <v>18</v>
      </c>
      <c r="X106" s="6" t="s">
        <v>92</v>
      </c>
      <c r="Y106" s="6"/>
      <c r="Z106" s="6"/>
      <c r="AA106" s="6"/>
      <c r="AB106" s="5">
        <v>187</v>
      </c>
      <c r="AC106" s="5">
        <v>44</v>
      </c>
      <c r="AD106" s="96"/>
      <c r="AE106" s="96"/>
      <c r="AF106" s="57" t="s">
        <v>92</v>
      </c>
      <c r="AG106" s="58" t="s">
        <v>92</v>
      </c>
      <c r="AH106" s="59" t="s">
        <v>92</v>
      </c>
      <c r="AI106" s="60" t="s">
        <v>92</v>
      </c>
      <c r="AJ106" s="59" t="s">
        <v>92</v>
      </c>
      <c r="AK106" s="95" t="s">
        <v>92</v>
      </c>
      <c r="AL106" s="97"/>
    </row>
    <row r="107" spans="1:38">
      <c r="A107" s="21" t="s">
        <v>54</v>
      </c>
      <c r="B107" s="5" t="s">
        <v>92</v>
      </c>
      <c r="C107" s="83" t="s">
        <v>92</v>
      </c>
      <c r="D107" s="5">
        <v>97.8</v>
      </c>
      <c r="E107" s="5" t="s">
        <v>92</v>
      </c>
      <c r="F107" s="88" t="s">
        <v>92</v>
      </c>
      <c r="G107" s="5">
        <v>272</v>
      </c>
      <c r="H107" s="5" t="s">
        <v>92</v>
      </c>
      <c r="I107" s="88" t="s">
        <v>92</v>
      </c>
      <c r="J107" s="5">
        <v>509.6</v>
      </c>
      <c r="K107" s="5" t="s">
        <v>92</v>
      </c>
      <c r="L107" s="88" t="s">
        <v>92</v>
      </c>
      <c r="M107" s="18" t="s">
        <v>92</v>
      </c>
      <c r="N107" s="18">
        <v>7.3659999999999997</v>
      </c>
      <c r="O107" s="5" t="s">
        <v>92</v>
      </c>
      <c r="P107" s="83">
        <v>1354</v>
      </c>
      <c r="Q107" s="18">
        <v>71.92</v>
      </c>
      <c r="R107" s="18" t="s">
        <v>92</v>
      </c>
      <c r="S107" s="88" t="s">
        <v>92</v>
      </c>
      <c r="T107" s="5">
        <v>8.0679999999999996</v>
      </c>
      <c r="U107" s="18" t="s">
        <v>92</v>
      </c>
      <c r="V107" s="88" t="s">
        <v>92</v>
      </c>
      <c r="W107" s="5">
        <v>55</v>
      </c>
      <c r="X107" s="6" t="s">
        <v>92</v>
      </c>
      <c r="Y107" s="6"/>
      <c r="Z107" s="6"/>
      <c r="AA107" s="6"/>
      <c r="AB107" s="5">
        <v>166</v>
      </c>
      <c r="AC107" s="5">
        <v>41</v>
      </c>
      <c r="AD107" s="96"/>
      <c r="AE107" s="96"/>
      <c r="AF107" s="57" t="s">
        <v>92</v>
      </c>
      <c r="AG107" s="58" t="s">
        <v>92</v>
      </c>
      <c r="AH107" s="59" t="s">
        <v>92</v>
      </c>
      <c r="AI107" s="60" t="s">
        <v>92</v>
      </c>
      <c r="AJ107" s="59" t="s">
        <v>92</v>
      </c>
      <c r="AK107" s="95" t="s">
        <v>92</v>
      </c>
      <c r="AL107" s="97"/>
    </row>
    <row r="108" spans="1:38">
      <c r="A108" s="21" t="s">
        <v>55</v>
      </c>
      <c r="B108" s="5" t="s">
        <v>92</v>
      </c>
      <c r="C108" s="83" t="s">
        <v>92</v>
      </c>
      <c r="D108" s="5">
        <v>224</v>
      </c>
      <c r="E108" s="5" t="s">
        <v>92</v>
      </c>
      <c r="F108" s="88" t="s">
        <v>92</v>
      </c>
      <c r="G108" s="5">
        <v>362</v>
      </c>
      <c r="H108" s="5" t="s">
        <v>92</v>
      </c>
      <c r="I108" s="88" t="s">
        <v>92</v>
      </c>
      <c r="J108" s="5">
        <v>739</v>
      </c>
      <c r="K108" s="5" t="s">
        <v>92</v>
      </c>
      <c r="L108" s="88" t="s">
        <v>92</v>
      </c>
      <c r="M108" s="18" t="s">
        <v>92</v>
      </c>
      <c r="N108" s="27">
        <v>7.27</v>
      </c>
      <c r="O108" s="5" t="s">
        <v>92</v>
      </c>
      <c r="P108" s="83">
        <v>1691</v>
      </c>
      <c r="Q108" s="18">
        <v>95.3</v>
      </c>
      <c r="R108" s="18" t="s">
        <v>92</v>
      </c>
      <c r="S108" s="88" t="s">
        <v>92</v>
      </c>
      <c r="T108" s="5">
        <v>9.4</v>
      </c>
      <c r="U108" s="18" t="s">
        <v>92</v>
      </c>
      <c r="V108" s="88" t="s">
        <v>92</v>
      </c>
      <c r="W108" s="5">
        <v>0</v>
      </c>
      <c r="X108" s="18" t="s">
        <v>92</v>
      </c>
      <c r="Y108" s="98"/>
      <c r="Z108" s="98"/>
      <c r="AA108" s="98"/>
      <c r="AB108" s="99">
        <v>174</v>
      </c>
      <c r="AC108" s="100">
        <v>38</v>
      </c>
      <c r="AD108" s="101"/>
      <c r="AE108" s="101"/>
      <c r="AF108" s="102" t="s">
        <v>92</v>
      </c>
      <c r="AG108" s="58" t="s">
        <v>92</v>
      </c>
      <c r="AH108" s="59" t="s">
        <v>92</v>
      </c>
      <c r="AI108" s="60" t="s">
        <v>92</v>
      </c>
      <c r="AJ108" s="59" t="s">
        <v>92</v>
      </c>
      <c r="AK108" s="95" t="s">
        <v>92</v>
      </c>
      <c r="AL108" s="97"/>
    </row>
    <row r="109" spans="1:38">
      <c r="A109" s="21" t="s">
        <v>56</v>
      </c>
      <c r="B109" s="5" t="s">
        <v>92</v>
      </c>
      <c r="C109" s="83" t="s">
        <v>92</v>
      </c>
      <c r="D109" s="5">
        <v>185.66666666666666</v>
      </c>
      <c r="E109" s="5" t="s">
        <v>92</v>
      </c>
      <c r="F109" s="88" t="s">
        <v>92</v>
      </c>
      <c r="G109" s="5">
        <v>355</v>
      </c>
      <c r="H109" s="5" t="s">
        <v>92</v>
      </c>
      <c r="I109" s="88" t="s">
        <v>92</v>
      </c>
      <c r="J109" s="5">
        <v>680.66666666666663</v>
      </c>
      <c r="K109" s="5" t="s">
        <v>92</v>
      </c>
      <c r="L109" s="88" t="s">
        <v>92</v>
      </c>
      <c r="M109" s="18" t="s">
        <v>92</v>
      </c>
      <c r="N109" s="18">
        <v>7.4133333333333313</v>
      </c>
      <c r="O109" s="5" t="s">
        <v>92</v>
      </c>
      <c r="P109" s="83">
        <v>1623.6666666666667</v>
      </c>
      <c r="Q109" s="18">
        <v>89.116666666666674</v>
      </c>
      <c r="R109" s="18" t="s">
        <v>92</v>
      </c>
      <c r="S109" s="88" t="s">
        <v>92</v>
      </c>
      <c r="T109" s="5">
        <v>9.3250000000000011</v>
      </c>
      <c r="U109" s="18" t="s">
        <v>92</v>
      </c>
      <c r="V109" s="88" t="s">
        <v>92</v>
      </c>
      <c r="W109" s="5">
        <v>0</v>
      </c>
      <c r="X109" s="6" t="s">
        <v>92</v>
      </c>
      <c r="Y109" s="6"/>
      <c r="Z109" s="6"/>
      <c r="AA109" s="6"/>
      <c r="AB109" s="5">
        <v>157</v>
      </c>
      <c r="AC109" s="5">
        <v>20</v>
      </c>
      <c r="AD109" s="96"/>
      <c r="AE109" s="96"/>
      <c r="AF109" s="57" t="s">
        <v>92</v>
      </c>
      <c r="AG109" s="58" t="s">
        <v>92</v>
      </c>
      <c r="AH109" s="59" t="s">
        <v>92</v>
      </c>
      <c r="AI109" s="60" t="s">
        <v>92</v>
      </c>
      <c r="AJ109" s="59" t="s">
        <v>92</v>
      </c>
      <c r="AK109" s="95" t="s">
        <v>92</v>
      </c>
      <c r="AL109" s="97"/>
    </row>
    <row r="110" spans="1:38" ht="13.5" thickBot="1">
      <c r="A110" s="21" t="s">
        <v>57</v>
      </c>
      <c r="B110" s="5" t="s">
        <v>92</v>
      </c>
      <c r="C110" s="83" t="s">
        <v>92</v>
      </c>
      <c r="D110" s="5">
        <v>154.80000000000001</v>
      </c>
      <c r="E110" s="5" t="s">
        <v>92</v>
      </c>
      <c r="F110" s="88" t="s">
        <v>92</v>
      </c>
      <c r="G110" s="5">
        <v>418</v>
      </c>
      <c r="H110" s="5" t="s">
        <v>92</v>
      </c>
      <c r="I110" s="88"/>
      <c r="J110" s="5">
        <v>772.8</v>
      </c>
      <c r="K110" s="5" t="s">
        <v>92</v>
      </c>
      <c r="L110" s="88" t="s">
        <v>92</v>
      </c>
      <c r="M110" s="18" t="s">
        <v>92</v>
      </c>
      <c r="N110" s="18">
        <v>7.7780000000000005</v>
      </c>
      <c r="O110" s="5" t="s">
        <v>92</v>
      </c>
      <c r="P110" s="83">
        <v>1677.6</v>
      </c>
      <c r="Q110" s="18">
        <v>101.2</v>
      </c>
      <c r="R110" s="18" t="s">
        <v>92</v>
      </c>
      <c r="S110" s="88" t="s">
        <v>92</v>
      </c>
      <c r="T110" s="5">
        <v>8.7520000000000007</v>
      </c>
      <c r="U110" s="18" t="s">
        <v>92</v>
      </c>
      <c r="V110" s="88" t="s">
        <v>92</v>
      </c>
      <c r="W110" s="5">
        <v>94</v>
      </c>
      <c r="X110" s="6" t="s">
        <v>92</v>
      </c>
      <c r="Y110" s="6"/>
      <c r="Z110" s="6"/>
      <c r="AA110" s="6"/>
      <c r="AB110" s="5">
        <v>191</v>
      </c>
      <c r="AC110" s="5">
        <v>20</v>
      </c>
      <c r="AD110" s="96"/>
      <c r="AE110" s="96"/>
      <c r="AF110" s="57" t="s">
        <v>92</v>
      </c>
      <c r="AG110" s="58" t="s">
        <v>92</v>
      </c>
      <c r="AH110" s="59" t="s">
        <v>92</v>
      </c>
      <c r="AI110" s="60" t="s">
        <v>92</v>
      </c>
      <c r="AJ110" s="59" t="s">
        <v>92</v>
      </c>
      <c r="AK110" s="95" t="s">
        <v>92</v>
      </c>
      <c r="AL110" s="97"/>
    </row>
    <row r="111" spans="1:38" ht="13.5" thickTop="1">
      <c r="A111" s="22" t="s">
        <v>99</v>
      </c>
      <c r="B111" s="23">
        <f>SUM(B99:B110)</f>
        <v>12679</v>
      </c>
      <c r="C111" s="84"/>
      <c r="D111" s="28"/>
      <c r="E111" s="28"/>
      <c r="F111" s="89"/>
      <c r="G111" s="28"/>
      <c r="H111" s="28"/>
      <c r="I111" s="89"/>
      <c r="J111" s="28"/>
      <c r="K111" s="28"/>
      <c r="L111" s="89"/>
      <c r="M111" s="25"/>
      <c r="N111" s="25"/>
      <c r="O111" s="26"/>
      <c r="P111" s="84"/>
      <c r="Q111" s="24"/>
      <c r="R111" s="25"/>
      <c r="S111" s="89"/>
      <c r="T111" s="24"/>
      <c r="U111" s="25"/>
      <c r="V111" s="89"/>
      <c r="W111" s="23">
        <f>SUM(W99:W110)</f>
        <v>5902</v>
      </c>
      <c r="X111" s="24">
        <f>SUM(X99:X110)</f>
        <v>2.7350515350802156</v>
      </c>
      <c r="Y111" s="24"/>
      <c r="Z111" s="24"/>
      <c r="AA111" s="24"/>
      <c r="AB111" s="23">
        <f>SUM(AB99:AB110)</f>
        <v>2152</v>
      </c>
      <c r="AC111" s="23">
        <f>SUM(AC99:AC110)</f>
        <v>8545</v>
      </c>
      <c r="AD111" s="103"/>
      <c r="AE111" s="103"/>
      <c r="AF111" s="64"/>
      <c r="AG111" s="65"/>
      <c r="AH111" s="66"/>
      <c r="AI111" s="67"/>
      <c r="AJ111" s="66"/>
      <c r="AK111" s="104"/>
    </row>
    <row r="112" spans="1:38" ht="13.5" thickBot="1">
      <c r="A112" s="7" t="s">
        <v>100</v>
      </c>
      <c r="B112" s="105">
        <f t="shared" ref="B112:V112" si="74">AVERAGE(B99:B110)</f>
        <v>2113.1666666666665</v>
      </c>
      <c r="C112" s="106">
        <f>AVERAGE(C99:C110)</f>
        <v>80.413082437275975</v>
      </c>
      <c r="D112" s="69">
        <f t="shared" si="74"/>
        <v>147.3763888888889</v>
      </c>
      <c r="E112" s="69">
        <f>AVERAGE(E99:E110)</f>
        <v>86.287301587301599</v>
      </c>
      <c r="F112" s="90">
        <f>AVERAGE(F99:F110)</f>
        <v>0.37436416666666661</v>
      </c>
      <c r="G112" s="69">
        <f>AVERAGE(G99:G110)</f>
        <v>317.29166666666669</v>
      </c>
      <c r="H112" s="69">
        <f>AVERAGE(H99:H110)</f>
        <v>184.88888888888889</v>
      </c>
      <c r="I112" s="90">
        <f>AVERAGE(I99:I110)</f>
        <v>0.44573972222222219</v>
      </c>
      <c r="J112" s="69">
        <f t="shared" si="74"/>
        <v>581.87222222222226</v>
      </c>
      <c r="K112" s="69">
        <f t="shared" si="74"/>
        <v>353.21904761904761</v>
      </c>
      <c r="L112" s="90">
        <f>AVERAGE(L99:L110)</f>
        <v>0.34510133333333332</v>
      </c>
      <c r="M112" s="70">
        <f t="shared" si="74"/>
        <v>7.4339166666666676</v>
      </c>
      <c r="N112" s="70">
        <f t="shared" si="74"/>
        <v>7.5203888888888883</v>
      </c>
      <c r="O112" s="69">
        <f t="shared" si="74"/>
        <v>1202.9916666666666</v>
      </c>
      <c r="P112" s="85">
        <f t="shared" si="74"/>
        <v>1391.2492063492064</v>
      </c>
      <c r="Q112" s="69">
        <f t="shared" si="74"/>
        <v>74.884088888888883</v>
      </c>
      <c r="R112" s="70">
        <f t="shared" si="74"/>
        <v>52.29238095238096</v>
      </c>
      <c r="S112" s="90">
        <f t="shared" si="74"/>
        <v>0.23397022222222216</v>
      </c>
      <c r="T112" s="69">
        <f t="shared" si="74"/>
        <v>9.6991250000000004</v>
      </c>
      <c r="U112" s="70">
        <f t="shared" si="74"/>
        <v>7.7085396825396826</v>
      </c>
      <c r="V112" s="90">
        <f t="shared" si="74"/>
        <v>0.29727250000000005</v>
      </c>
      <c r="W112" s="8">
        <f>AVERAGE(W99:W110)</f>
        <v>491.83333333333331</v>
      </c>
      <c r="X112" s="68">
        <f>AVERAGE(X99:X110)</f>
        <v>0.45584192251336925</v>
      </c>
      <c r="Y112" s="68"/>
      <c r="Z112" s="68"/>
      <c r="AA112" s="68"/>
      <c r="AB112" s="8"/>
      <c r="AC112" s="8"/>
      <c r="AD112" s="2"/>
      <c r="AE112" s="2"/>
      <c r="AF112" s="71">
        <f t="shared" ref="AF112" si="75">C112/$C$2</f>
        <v>0.53608721624850653</v>
      </c>
      <c r="AG112" s="72">
        <f t="shared" ref="AG112" si="76">(C112*D112)/1000</f>
        <v>11.850989709030266</v>
      </c>
      <c r="AH112" s="73">
        <f t="shared" ref="AH112" si="77">(AG112)/$E$3</f>
        <v>0.23237234723588757</v>
      </c>
      <c r="AI112" s="74">
        <f t="shared" ref="AI112" si="78">(C112*G112)/1000</f>
        <v>25.51440094832736</v>
      </c>
      <c r="AJ112" s="73">
        <f t="shared" ref="AJ112" si="79">(AI112)/$G$3</f>
        <v>0.34019201264436477</v>
      </c>
      <c r="AK112" s="107">
        <f>AVERAGE(AK99:AK110)</f>
        <v>331.66356033452809</v>
      </c>
    </row>
    <row r="113" spans="1:38" ht="13.5" thickTop="1"/>
    <row r="114" spans="1:38" ht="13.5" thickBot="1"/>
    <row r="115" spans="1:38" ht="13.5" thickTop="1">
      <c r="A115" s="14" t="s">
        <v>7</v>
      </c>
      <c r="B115" s="15" t="s">
        <v>8</v>
      </c>
      <c r="C115" s="81" t="s">
        <v>8</v>
      </c>
      <c r="D115" s="15" t="s">
        <v>74</v>
      </c>
      <c r="E115" s="15" t="s">
        <v>75</v>
      </c>
      <c r="F115" s="86" t="s">
        <v>4</v>
      </c>
      <c r="G115" s="15" t="s">
        <v>76</v>
      </c>
      <c r="H115" s="15" t="s">
        <v>77</v>
      </c>
      <c r="I115" s="86" t="s">
        <v>5</v>
      </c>
      <c r="J115" s="15" t="s">
        <v>78</v>
      </c>
      <c r="K115" s="15" t="s">
        <v>79</v>
      </c>
      <c r="L115" s="86" t="s">
        <v>15</v>
      </c>
      <c r="M115" s="15" t="s">
        <v>80</v>
      </c>
      <c r="N115" s="15" t="s">
        <v>81</v>
      </c>
      <c r="O115" s="15" t="s">
        <v>82</v>
      </c>
      <c r="P115" s="81" t="s">
        <v>83</v>
      </c>
      <c r="Q115" s="15" t="s">
        <v>84</v>
      </c>
      <c r="R115" s="15" t="s">
        <v>85</v>
      </c>
      <c r="S115" s="86" t="s">
        <v>22</v>
      </c>
      <c r="T115" s="15" t="s">
        <v>86</v>
      </c>
      <c r="U115" s="15" t="s">
        <v>87</v>
      </c>
      <c r="V115" s="86" t="s">
        <v>25</v>
      </c>
      <c r="W115" s="16" t="s">
        <v>26</v>
      </c>
      <c r="X115" s="16" t="s">
        <v>27</v>
      </c>
      <c r="Y115" s="16" t="s">
        <v>101</v>
      </c>
      <c r="Z115" s="16" t="s">
        <v>102</v>
      </c>
      <c r="AA115" s="62" t="s">
        <v>103</v>
      </c>
      <c r="AB115" s="16" t="s">
        <v>28</v>
      </c>
      <c r="AC115" s="62" t="s">
        <v>29</v>
      </c>
      <c r="AD115" s="15" t="s">
        <v>104</v>
      </c>
      <c r="AE115" s="16" t="s">
        <v>105</v>
      </c>
      <c r="AF115" s="49" t="s">
        <v>30</v>
      </c>
      <c r="AG115" s="50" t="s">
        <v>31</v>
      </c>
      <c r="AH115" s="51" t="s">
        <v>32</v>
      </c>
      <c r="AI115" s="52" t="s">
        <v>30</v>
      </c>
      <c r="AJ115" s="51" t="s">
        <v>30</v>
      </c>
      <c r="AK115" s="49" t="s">
        <v>33</v>
      </c>
    </row>
    <row r="116" spans="1:38" ht="13.5" thickBot="1">
      <c r="A116" s="11" t="s">
        <v>106</v>
      </c>
      <c r="B116" s="12" t="s">
        <v>35</v>
      </c>
      <c r="C116" s="82" t="s">
        <v>36</v>
      </c>
      <c r="D116" s="12" t="s">
        <v>37</v>
      </c>
      <c r="E116" s="12" t="s">
        <v>37</v>
      </c>
      <c r="F116" s="87" t="s">
        <v>38</v>
      </c>
      <c r="G116" s="12" t="s">
        <v>37</v>
      </c>
      <c r="H116" s="12" t="s">
        <v>37</v>
      </c>
      <c r="I116" s="87" t="s">
        <v>38</v>
      </c>
      <c r="J116" s="12" t="s">
        <v>37</v>
      </c>
      <c r="K116" s="12" t="s">
        <v>37</v>
      </c>
      <c r="L116" s="87" t="s">
        <v>38</v>
      </c>
      <c r="M116" s="12"/>
      <c r="N116" s="12"/>
      <c r="O116" s="12"/>
      <c r="P116" s="82"/>
      <c r="Q116" s="11"/>
      <c r="R116" s="11"/>
      <c r="S116" s="87" t="s">
        <v>38</v>
      </c>
      <c r="T116" s="11"/>
      <c r="U116" s="11"/>
      <c r="V116" s="87" t="s">
        <v>38</v>
      </c>
      <c r="W116" s="13" t="s">
        <v>39</v>
      </c>
      <c r="X116" s="13" t="s">
        <v>40</v>
      </c>
      <c r="Y116" s="108" t="s">
        <v>107</v>
      </c>
      <c r="Z116" s="108" t="s">
        <v>107</v>
      </c>
      <c r="AA116" s="109" t="s">
        <v>107</v>
      </c>
      <c r="AB116" s="13" t="s">
        <v>39</v>
      </c>
      <c r="AC116" s="63" t="s">
        <v>39</v>
      </c>
      <c r="AD116" s="110" t="s">
        <v>108</v>
      </c>
      <c r="AE116" s="111" t="s">
        <v>109</v>
      </c>
      <c r="AF116" s="53" t="s">
        <v>8</v>
      </c>
      <c r="AG116" s="54" t="s">
        <v>41</v>
      </c>
      <c r="AH116" s="55" t="s">
        <v>42</v>
      </c>
      <c r="AI116" s="56" t="s">
        <v>43</v>
      </c>
      <c r="AJ116" s="55" t="s">
        <v>44</v>
      </c>
      <c r="AK116" s="53" t="s">
        <v>45</v>
      </c>
    </row>
    <row r="117" spans="1:38" ht="13.5" thickTop="1">
      <c r="A117" s="21" t="s">
        <v>46</v>
      </c>
      <c r="B117" s="5" t="s">
        <v>92</v>
      </c>
      <c r="C117" s="83" t="s">
        <v>92</v>
      </c>
      <c r="D117" s="5">
        <v>520</v>
      </c>
      <c r="E117" s="5" t="s">
        <v>92</v>
      </c>
      <c r="F117" s="112" t="s">
        <v>92</v>
      </c>
      <c r="G117" s="5">
        <v>522</v>
      </c>
      <c r="H117" s="5" t="s">
        <v>92</v>
      </c>
      <c r="I117" s="112" t="s">
        <v>92</v>
      </c>
      <c r="J117" s="5">
        <v>1293</v>
      </c>
      <c r="K117" s="5" t="s">
        <v>92</v>
      </c>
      <c r="L117" s="112" t="s">
        <v>92</v>
      </c>
      <c r="M117" s="18">
        <v>7.65</v>
      </c>
      <c r="N117" s="18" t="s">
        <v>92</v>
      </c>
      <c r="O117" s="5">
        <v>1692</v>
      </c>
      <c r="P117" s="83" t="s">
        <v>92</v>
      </c>
      <c r="Q117" s="18">
        <v>104.5</v>
      </c>
      <c r="R117" s="18" t="s">
        <v>92</v>
      </c>
      <c r="S117" s="112" t="s">
        <v>92</v>
      </c>
      <c r="T117" s="5">
        <v>11.42</v>
      </c>
      <c r="U117" s="18" t="s">
        <v>92</v>
      </c>
      <c r="V117" s="112" t="s">
        <v>92</v>
      </c>
      <c r="W117" s="20">
        <v>136</v>
      </c>
      <c r="X117" s="6" t="s">
        <v>92</v>
      </c>
      <c r="Y117" s="20" t="s">
        <v>92</v>
      </c>
      <c r="Z117" s="20" t="s">
        <v>92</v>
      </c>
      <c r="AA117" s="20" t="s">
        <v>92</v>
      </c>
      <c r="AB117" s="37">
        <v>163</v>
      </c>
      <c r="AC117" s="37">
        <v>19</v>
      </c>
      <c r="AD117" s="113"/>
      <c r="AE117" s="114"/>
      <c r="AF117" s="102" t="s">
        <v>92</v>
      </c>
      <c r="AG117" s="58" t="s">
        <v>92</v>
      </c>
      <c r="AH117" s="59" t="s">
        <v>92</v>
      </c>
      <c r="AI117" s="60" t="s">
        <v>92</v>
      </c>
      <c r="AJ117" s="59" t="s">
        <v>92</v>
      </c>
      <c r="AK117" s="95" t="s">
        <v>92</v>
      </c>
      <c r="AL117" s="97"/>
    </row>
    <row r="118" spans="1:38">
      <c r="A118" s="21" t="s">
        <v>47</v>
      </c>
      <c r="B118" s="5">
        <v>0</v>
      </c>
      <c r="C118" s="83">
        <v>0</v>
      </c>
      <c r="D118" s="5">
        <v>222</v>
      </c>
      <c r="E118" s="5" t="s">
        <v>92</v>
      </c>
      <c r="F118" s="112" t="s">
        <v>92</v>
      </c>
      <c r="G118" s="5">
        <v>375</v>
      </c>
      <c r="H118" s="5" t="s">
        <v>92</v>
      </c>
      <c r="I118" s="112" t="s">
        <v>92</v>
      </c>
      <c r="J118" s="5">
        <v>803</v>
      </c>
      <c r="K118" s="5" t="s">
        <v>92</v>
      </c>
      <c r="L118" s="112" t="s">
        <v>92</v>
      </c>
      <c r="M118" s="18">
        <v>7.61</v>
      </c>
      <c r="N118" s="18" t="s">
        <v>92</v>
      </c>
      <c r="O118" s="5">
        <v>1873</v>
      </c>
      <c r="P118" s="83" t="s">
        <v>92</v>
      </c>
      <c r="Q118" s="18">
        <v>99.8</v>
      </c>
      <c r="R118" s="18" t="s">
        <v>92</v>
      </c>
      <c r="S118" s="112" t="s">
        <v>92</v>
      </c>
      <c r="T118" s="5">
        <v>10.7</v>
      </c>
      <c r="U118" s="18" t="s">
        <v>92</v>
      </c>
      <c r="V118" s="112" t="s">
        <v>92</v>
      </c>
      <c r="W118" s="5">
        <v>92</v>
      </c>
      <c r="X118" s="6" t="s">
        <v>92</v>
      </c>
      <c r="Y118" s="5" t="s">
        <v>92</v>
      </c>
      <c r="Z118" s="5" t="s">
        <v>92</v>
      </c>
      <c r="AA118" s="5" t="s">
        <v>92</v>
      </c>
      <c r="AB118" s="38">
        <v>160</v>
      </c>
      <c r="AC118" s="38">
        <v>17</v>
      </c>
      <c r="AD118" s="115"/>
      <c r="AE118" s="116"/>
      <c r="AF118" s="102" t="s">
        <v>92</v>
      </c>
      <c r="AG118" s="58" t="s">
        <v>92</v>
      </c>
      <c r="AH118" s="59" t="s">
        <v>92</v>
      </c>
      <c r="AI118" s="60" t="s">
        <v>92</v>
      </c>
      <c r="AJ118" s="59" t="s">
        <v>92</v>
      </c>
      <c r="AK118" s="95" t="s">
        <v>92</v>
      </c>
      <c r="AL118" s="97"/>
    </row>
    <row r="119" spans="1:38">
      <c r="A119" s="21" t="s">
        <v>48</v>
      </c>
      <c r="B119" s="5">
        <v>0</v>
      </c>
      <c r="C119" s="83">
        <v>0</v>
      </c>
      <c r="D119" s="5">
        <v>167.2</v>
      </c>
      <c r="E119" s="5" t="s">
        <v>92</v>
      </c>
      <c r="F119" s="112" t="s">
        <v>92</v>
      </c>
      <c r="G119" s="5">
        <v>486</v>
      </c>
      <c r="H119" s="5" t="s">
        <v>92</v>
      </c>
      <c r="I119" s="112" t="s">
        <v>92</v>
      </c>
      <c r="J119" s="5">
        <v>806.6</v>
      </c>
      <c r="K119" s="5" t="s">
        <v>92</v>
      </c>
      <c r="L119" s="112" t="s">
        <v>92</v>
      </c>
      <c r="M119" s="18">
        <v>7.3940000000000001</v>
      </c>
      <c r="N119" s="18" t="s">
        <v>92</v>
      </c>
      <c r="O119" s="5">
        <v>1476.8</v>
      </c>
      <c r="P119" s="83" t="s">
        <v>92</v>
      </c>
      <c r="Q119" s="18">
        <v>95.06</v>
      </c>
      <c r="R119" s="18" t="s">
        <v>92</v>
      </c>
      <c r="S119" s="112" t="s">
        <v>92</v>
      </c>
      <c r="T119" s="5">
        <v>10.72</v>
      </c>
      <c r="U119" s="18" t="s">
        <v>92</v>
      </c>
      <c r="V119" s="112" t="s">
        <v>92</v>
      </c>
      <c r="W119" s="5">
        <v>4</v>
      </c>
      <c r="X119" s="6" t="s">
        <v>92</v>
      </c>
      <c r="Y119" s="5" t="s">
        <v>92</v>
      </c>
      <c r="Z119" s="5" t="s">
        <v>92</v>
      </c>
      <c r="AA119" s="5" t="s">
        <v>92</v>
      </c>
      <c r="AB119" s="38">
        <v>162</v>
      </c>
      <c r="AC119" s="38">
        <v>27</v>
      </c>
      <c r="AD119" s="115"/>
      <c r="AE119" s="116"/>
      <c r="AF119" s="102" t="s">
        <v>92</v>
      </c>
      <c r="AG119" s="58" t="s">
        <v>92</v>
      </c>
      <c r="AH119" s="59" t="s">
        <v>92</v>
      </c>
      <c r="AI119" s="60" t="s">
        <v>92</v>
      </c>
      <c r="AJ119" s="59" t="s">
        <v>92</v>
      </c>
      <c r="AK119" s="95" t="s">
        <v>92</v>
      </c>
      <c r="AL119" s="97"/>
    </row>
    <row r="120" spans="1:38">
      <c r="A120" s="21" t="s">
        <v>49</v>
      </c>
      <c r="B120" s="5">
        <v>0</v>
      </c>
      <c r="C120" s="83">
        <v>0</v>
      </c>
      <c r="D120" s="5">
        <v>286</v>
      </c>
      <c r="E120" s="5" t="s">
        <v>92</v>
      </c>
      <c r="F120" s="112" t="s">
        <v>92</v>
      </c>
      <c r="G120" s="5">
        <v>516</v>
      </c>
      <c r="H120" s="5" t="s">
        <v>92</v>
      </c>
      <c r="I120" s="112" t="s">
        <v>92</v>
      </c>
      <c r="J120" s="5">
        <v>1014</v>
      </c>
      <c r="K120" s="5" t="s">
        <v>92</v>
      </c>
      <c r="L120" s="112" t="s">
        <v>92</v>
      </c>
      <c r="M120" s="18">
        <v>7.2</v>
      </c>
      <c r="N120" s="18" t="s">
        <v>92</v>
      </c>
      <c r="O120" s="5">
        <v>1351</v>
      </c>
      <c r="P120" s="83" t="s">
        <v>92</v>
      </c>
      <c r="Q120" s="18">
        <v>106</v>
      </c>
      <c r="R120" s="18" t="s">
        <v>92</v>
      </c>
      <c r="S120" s="112" t="s">
        <v>92</v>
      </c>
      <c r="T120" s="5">
        <v>12.8</v>
      </c>
      <c r="U120" s="18" t="s">
        <v>92</v>
      </c>
      <c r="V120" s="112" t="s">
        <v>92</v>
      </c>
      <c r="W120" s="5">
        <v>0</v>
      </c>
      <c r="X120" s="6" t="s">
        <v>92</v>
      </c>
      <c r="Y120" s="5" t="s">
        <v>92</v>
      </c>
      <c r="Z120" s="5" t="s">
        <v>92</v>
      </c>
      <c r="AA120" s="5" t="s">
        <v>92</v>
      </c>
      <c r="AB120" s="38">
        <v>162</v>
      </c>
      <c r="AC120" s="38">
        <v>32</v>
      </c>
      <c r="AD120" s="115"/>
      <c r="AE120" s="116"/>
      <c r="AF120" s="102" t="s">
        <v>92</v>
      </c>
      <c r="AG120" s="58" t="s">
        <v>92</v>
      </c>
      <c r="AH120" s="59" t="s">
        <v>92</v>
      </c>
      <c r="AI120" s="60" t="s">
        <v>92</v>
      </c>
      <c r="AJ120" s="59" t="s">
        <v>92</v>
      </c>
      <c r="AK120" s="95" t="s">
        <v>92</v>
      </c>
      <c r="AL120" s="97"/>
    </row>
    <row r="121" spans="1:38">
      <c r="A121" s="21" t="s">
        <v>50</v>
      </c>
      <c r="B121" s="5">
        <v>0</v>
      </c>
      <c r="C121" s="83">
        <v>0</v>
      </c>
      <c r="D121" s="5">
        <v>328.66666666666669</v>
      </c>
      <c r="E121" s="5"/>
      <c r="F121" s="112"/>
      <c r="G121" s="5">
        <v>470</v>
      </c>
      <c r="H121" s="5"/>
      <c r="I121" s="112"/>
      <c r="J121" s="5">
        <v>920.83333333333337</v>
      </c>
      <c r="K121" s="5"/>
      <c r="L121" s="112"/>
      <c r="M121" s="18">
        <v>7.3599999999999994</v>
      </c>
      <c r="N121" s="18" t="s">
        <v>92</v>
      </c>
      <c r="O121" s="5">
        <v>1618.3333333333333</v>
      </c>
      <c r="P121" s="83" t="s">
        <v>92</v>
      </c>
      <c r="Q121" s="18">
        <v>92.116666666666674</v>
      </c>
      <c r="R121" s="18" t="s">
        <v>92</v>
      </c>
      <c r="S121" s="112" t="s">
        <v>92</v>
      </c>
      <c r="T121" s="5">
        <v>11.906666666666666</v>
      </c>
      <c r="U121" s="18" t="s">
        <v>92</v>
      </c>
      <c r="V121" s="112" t="s">
        <v>92</v>
      </c>
      <c r="W121" s="5">
        <v>0</v>
      </c>
      <c r="X121" s="6" t="s">
        <v>92</v>
      </c>
      <c r="Y121" s="5" t="s">
        <v>92</v>
      </c>
      <c r="Z121" s="5" t="s">
        <v>92</v>
      </c>
      <c r="AA121" s="5" t="s">
        <v>92</v>
      </c>
      <c r="AB121" s="117">
        <v>172</v>
      </c>
      <c r="AC121" s="117">
        <v>40</v>
      </c>
      <c r="AD121" s="118"/>
      <c r="AE121" s="119"/>
      <c r="AF121" s="102" t="s">
        <v>92</v>
      </c>
      <c r="AG121" s="58" t="s">
        <v>92</v>
      </c>
      <c r="AH121" s="59" t="s">
        <v>92</v>
      </c>
      <c r="AI121" s="60" t="s">
        <v>92</v>
      </c>
      <c r="AJ121" s="59" t="s">
        <v>92</v>
      </c>
      <c r="AK121" s="95" t="s">
        <v>92</v>
      </c>
      <c r="AL121" s="97"/>
    </row>
    <row r="122" spans="1:38">
      <c r="A122" s="21" t="s">
        <v>51</v>
      </c>
      <c r="B122" s="5">
        <v>623</v>
      </c>
      <c r="C122" s="83">
        <v>20.766666666666666</v>
      </c>
      <c r="D122" s="5">
        <v>125.6</v>
      </c>
      <c r="E122" s="5">
        <v>15</v>
      </c>
      <c r="F122" s="112">
        <v>86.4285</v>
      </c>
      <c r="G122" s="5">
        <v>274</v>
      </c>
      <c r="H122" s="5">
        <v>20</v>
      </c>
      <c r="I122" s="112">
        <v>83.680499999999995</v>
      </c>
      <c r="J122" s="5">
        <v>660.6</v>
      </c>
      <c r="K122" s="5">
        <v>50.65</v>
      </c>
      <c r="L122" s="112">
        <v>92.772999999999996</v>
      </c>
      <c r="M122" s="18">
        <v>7.2299999999999995</v>
      </c>
      <c r="N122" s="18">
        <v>7.835</v>
      </c>
      <c r="O122" s="5">
        <v>1721.2</v>
      </c>
      <c r="P122" s="83">
        <v>1208</v>
      </c>
      <c r="Q122" s="18">
        <v>89.88</v>
      </c>
      <c r="R122" s="18">
        <v>34.35</v>
      </c>
      <c r="S122" s="112">
        <v>62.459000000000003</v>
      </c>
      <c r="T122" s="5">
        <v>10.114000000000001</v>
      </c>
      <c r="U122" s="18">
        <v>4.6150000000000002</v>
      </c>
      <c r="V122" s="112">
        <v>51.305500000000002</v>
      </c>
      <c r="W122" s="5">
        <v>1744</v>
      </c>
      <c r="X122" s="6">
        <f>W122/B122</f>
        <v>2.7993579454253612</v>
      </c>
      <c r="Y122" s="5">
        <v>936</v>
      </c>
      <c r="Z122" s="5">
        <v>936</v>
      </c>
      <c r="AA122" s="5" t="s">
        <v>92</v>
      </c>
      <c r="AB122" s="5">
        <v>168</v>
      </c>
      <c r="AC122" s="5">
        <v>583</v>
      </c>
      <c r="AD122" s="120"/>
      <c r="AE122" s="83"/>
      <c r="AF122" s="102">
        <f t="shared" ref="AF122:AF128" si="80">C122/$C$2</f>
        <v>0.13844444444444443</v>
      </c>
      <c r="AG122" s="58">
        <f t="shared" ref="AG122:AG128" si="81">(C122*D122)/1000</f>
        <v>2.6082933333333331</v>
      </c>
      <c r="AH122" s="59">
        <f t="shared" ref="AH122:AH128" si="82">(AG122)/$E$3</f>
        <v>5.1143006535947708E-2</v>
      </c>
      <c r="AI122" s="60">
        <f t="shared" ref="AI122:AI128" si="83">(C122*G122)/1000</f>
        <v>5.6900666666666666</v>
      </c>
      <c r="AJ122" s="59">
        <f t="shared" ref="AJ122:AJ128" si="84">(AI122)/$G$3</f>
        <v>7.5867555555555549E-2</v>
      </c>
      <c r="AK122" s="95">
        <f t="shared" ref="AK122:AK128" si="85">(0.8*G122*C122)/60</f>
        <v>75.867555555555555</v>
      </c>
      <c r="AL122" t="s">
        <v>110</v>
      </c>
    </row>
    <row r="123" spans="1:38">
      <c r="A123" s="21" t="s">
        <v>52</v>
      </c>
      <c r="B123" s="5">
        <v>1972</v>
      </c>
      <c r="C123" s="83">
        <v>63.612903225806448</v>
      </c>
      <c r="D123" s="5">
        <v>147.25</v>
      </c>
      <c r="E123" s="5">
        <v>3.4</v>
      </c>
      <c r="F123" s="112">
        <v>97.923750000000013</v>
      </c>
      <c r="G123" s="5">
        <v>412.5</v>
      </c>
      <c r="H123" s="5">
        <v>10</v>
      </c>
      <c r="I123" s="112">
        <v>97.6815</v>
      </c>
      <c r="J123" s="5">
        <v>693.25</v>
      </c>
      <c r="K123" s="5">
        <v>30.28</v>
      </c>
      <c r="L123" s="112">
        <v>95.498249999999999</v>
      </c>
      <c r="M123" s="27">
        <v>7.0674999999999999</v>
      </c>
      <c r="N123" s="27">
        <v>7.9379999999999997</v>
      </c>
      <c r="O123" s="30">
        <v>1835</v>
      </c>
      <c r="P123" s="83">
        <v>1207.2</v>
      </c>
      <c r="Q123" s="18">
        <v>81.424999999999997</v>
      </c>
      <c r="R123" s="18">
        <v>10.5875</v>
      </c>
      <c r="S123" s="112">
        <v>86.892499999999998</v>
      </c>
      <c r="T123" s="5">
        <v>12.047499999999999</v>
      </c>
      <c r="U123" s="18">
        <v>3.9619999999999997</v>
      </c>
      <c r="V123" s="112">
        <v>64.59</v>
      </c>
      <c r="W123" s="5">
        <v>2561</v>
      </c>
      <c r="X123" s="6">
        <f>W123/B123</f>
        <v>1.2986815415821502</v>
      </c>
      <c r="Y123" s="5">
        <v>691</v>
      </c>
      <c r="Z123" s="5">
        <v>691</v>
      </c>
      <c r="AA123" s="5" t="s">
        <v>92</v>
      </c>
      <c r="AB123" s="5">
        <v>167</v>
      </c>
      <c r="AC123" s="5">
        <v>1023</v>
      </c>
      <c r="AD123" s="120"/>
      <c r="AE123" s="83"/>
      <c r="AF123" s="102">
        <f t="shared" si="80"/>
        <v>0.42408602150537633</v>
      </c>
      <c r="AG123" s="58">
        <f t="shared" si="81"/>
        <v>9.3670000000000009</v>
      </c>
      <c r="AH123" s="59">
        <f t="shared" si="82"/>
        <v>0.18366666666666667</v>
      </c>
      <c r="AI123" s="60">
        <f t="shared" si="83"/>
        <v>26.240322580645159</v>
      </c>
      <c r="AJ123" s="59">
        <f t="shared" si="84"/>
        <v>0.34987096774193543</v>
      </c>
      <c r="AK123" s="95">
        <f t="shared" si="85"/>
        <v>349.87096774193549</v>
      </c>
    </row>
    <row r="124" spans="1:38">
      <c r="A124" s="21" t="s">
        <v>53</v>
      </c>
      <c r="B124" s="5">
        <v>2245</v>
      </c>
      <c r="C124" s="83">
        <v>72.41935483870968</v>
      </c>
      <c r="D124" s="5">
        <v>250</v>
      </c>
      <c r="E124" s="5">
        <v>5.833333333333333</v>
      </c>
      <c r="F124" s="112">
        <v>95.928799999999995</v>
      </c>
      <c r="G124" s="5">
        <v>370</v>
      </c>
      <c r="H124" s="5">
        <v>6.333333333333333</v>
      </c>
      <c r="I124" s="112">
        <v>98.008399999999995</v>
      </c>
      <c r="J124" s="5">
        <v>800.4</v>
      </c>
      <c r="K124" s="5">
        <v>26.400000000000002</v>
      </c>
      <c r="L124" s="112">
        <v>96.460400000000007</v>
      </c>
      <c r="M124" s="18">
        <v>7.081999999999999</v>
      </c>
      <c r="N124" s="18">
        <v>7.953333333333334</v>
      </c>
      <c r="O124" s="5">
        <v>1662</v>
      </c>
      <c r="P124" s="83">
        <v>1241.8333333333333</v>
      </c>
      <c r="Q124" s="18">
        <v>84.98</v>
      </c>
      <c r="R124" s="18">
        <v>4.1000000000000005</v>
      </c>
      <c r="S124" s="112">
        <v>94.361399999999989</v>
      </c>
      <c r="T124" s="5">
        <v>9.9740000000000002</v>
      </c>
      <c r="U124" s="18">
        <v>4.4066666666666672</v>
      </c>
      <c r="V124" s="112">
        <v>53.435199999999995</v>
      </c>
      <c r="W124" s="5">
        <v>2801</v>
      </c>
      <c r="X124" s="6">
        <f>W124/B124</f>
        <v>1.2476614699331849</v>
      </c>
      <c r="Y124" s="5">
        <v>0</v>
      </c>
      <c r="Z124" s="5">
        <v>0</v>
      </c>
      <c r="AA124" s="5" t="s">
        <v>92</v>
      </c>
      <c r="AB124" s="5">
        <v>177</v>
      </c>
      <c r="AC124" s="5">
        <v>1100</v>
      </c>
      <c r="AD124" s="120"/>
      <c r="AE124" s="83"/>
      <c r="AF124" s="102">
        <f t="shared" si="80"/>
        <v>0.48279569892473118</v>
      </c>
      <c r="AG124" s="58">
        <f t="shared" si="81"/>
        <v>18.10483870967742</v>
      </c>
      <c r="AH124" s="59">
        <f t="shared" si="82"/>
        <v>0.35499683744465527</v>
      </c>
      <c r="AI124" s="60">
        <f t="shared" si="83"/>
        <v>26.795161290322582</v>
      </c>
      <c r="AJ124" s="59">
        <f t="shared" si="84"/>
        <v>0.35726881720430109</v>
      </c>
      <c r="AK124" s="95">
        <f t="shared" si="85"/>
        <v>357.26881720430106</v>
      </c>
    </row>
    <row r="125" spans="1:38">
      <c r="A125" s="21" t="s">
        <v>54</v>
      </c>
      <c r="B125" s="5">
        <v>1990</v>
      </c>
      <c r="C125" s="83">
        <v>66.332999999999998</v>
      </c>
      <c r="D125" s="5">
        <v>108</v>
      </c>
      <c r="E125" s="5">
        <v>6</v>
      </c>
      <c r="F125" s="112">
        <v>94.444000000000003</v>
      </c>
      <c r="G125" s="5">
        <v>305</v>
      </c>
      <c r="H125" s="5">
        <v>4.2</v>
      </c>
      <c r="I125" s="112">
        <v>98.623000000000005</v>
      </c>
      <c r="J125" s="5">
        <v>471.25</v>
      </c>
      <c r="K125" s="5">
        <v>26.216999999999999</v>
      </c>
      <c r="L125" s="112">
        <v>94.436999999999998</v>
      </c>
      <c r="M125" s="18">
        <v>7.2080000000000002</v>
      </c>
      <c r="N125" s="18">
        <v>7.907</v>
      </c>
      <c r="O125" s="5">
        <v>1322.25</v>
      </c>
      <c r="P125" s="83">
        <v>1088</v>
      </c>
      <c r="Q125" s="18">
        <v>72</v>
      </c>
      <c r="R125" s="18">
        <v>5.5860000000000003</v>
      </c>
      <c r="S125" s="112">
        <v>92.242000000000004</v>
      </c>
      <c r="T125" s="5">
        <v>7.3579999999999997</v>
      </c>
      <c r="U125" s="18">
        <v>3.59</v>
      </c>
      <c r="V125" s="112">
        <v>51.21</v>
      </c>
      <c r="W125" s="5">
        <v>2363</v>
      </c>
      <c r="X125" s="6">
        <f t="shared" ref="X125:X127" si="86">W125/B125</f>
        <v>1.1874371859296482</v>
      </c>
      <c r="Y125" s="5">
        <v>2236</v>
      </c>
      <c r="Z125" s="5">
        <v>2236</v>
      </c>
      <c r="AA125" s="5" t="s">
        <v>92</v>
      </c>
      <c r="AB125" s="5">
        <v>209</v>
      </c>
      <c r="AC125" s="5">
        <v>1082</v>
      </c>
      <c r="AD125" s="120"/>
      <c r="AE125" s="83"/>
      <c r="AF125" s="102">
        <f t="shared" si="80"/>
        <v>0.44222</v>
      </c>
      <c r="AG125" s="58">
        <f t="shared" si="81"/>
        <v>7.163964</v>
      </c>
      <c r="AH125" s="59">
        <f t="shared" si="82"/>
        <v>0.14046988235294117</v>
      </c>
      <c r="AI125" s="60">
        <f t="shared" si="83"/>
        <v>20.231565</v>
      </c>
      <c r="AJ125" s="59">
        <f t="shared" si="84"/>
        <v>0.2697542</v>
      </c>
      <c r="AK125" s="95">
        <f t="shared" si="85"/>
        <v>269.75420000000003</v>
      </c>
    </row>
    <row r="126" spans="1:38">
      <c r="A126" s="21" t="s">
        <v>55</v>
      </c>
      <c r="B126" s="5">
        <v>1926</v>
      </c>
      <c r="C126" s="83">
        <v>62.128999999999998</v>
      </c>
      <c r="D126" s="5">
        <v>207.6</v>
      </c>
      <c r="E126" s="5">
        <v>7.3330000000000002</v>
      </c>
      <c r="F126" s="112">
        <v>96.468000000000004</v>
      </c>
      <c r="G126" s="5">
        <v>552</v>
      </c>
      <c r="H126" s="5">
        <v>4.8330000000000002</v>
      </c>
      <c r="I126" s="112">
        <v>99.123999999999995</v>
      </c>
      <c r="J126" s="5">
        <v>792.6</v>
      </c>
      <c r="K126" s="5">
        <v>23.317</v>
      </c>
      <c r="L126" s="112">
        <v>97.058000000000007</v>
      </c>
      <c r="M126" s="18">
        <v>7.0060000000000002</v>
      </c>
      <c r="N126" s="27">
        <v>7.952</v>
      </c>
      <c r="O126" s="5">
        <v>1660.6</v>
      </c>
      <c r="P126" s="83">
        <v>3066.8330000000001</v>
      </c>
      <c r="Q126" s="18">
        <v>87.24</v>
      </c>
      <c r="R126" s="18">
        <v>4.5129999999999999</v>
      </c>
      <c r="S126" s="112">
        <v>94.826999999999998</v>
      </c>
      <c r="T126" s="5">
        <v>11.364000000000001</v>
      </c>
      <c r="U126" s="18">
        <v>1.728</v>
      </c>
      <c r="V126" s="112">
        <v>84.793999999999997</v>
      </c>
      <c r="W126" s="5">
        <v>3041</v>
      </c>
      <c r="X126" s="6">
        <f t="shared" si="86"/>
        <v>1.578920041536864</v>
      </c>
      <c r="Y126" s="5">
        <v>2573</v>
      </c>
      <c r="Z126" s="5">
        <v>2573</v>
      </c>
      <c r="AA126" s="5" t="s">
        <v>92</v>
      </c>
      <c r="AB126" s="5">
        <v>191</v>
      </c>
      <c r="AC126" s="5">
        <v>1162</v>
      </c>
      <c r="AD126" s="120"/>
      <c r="AE126" s="83"/>
      <c r="AF126" s="102">
        <f t="shared" si="80"/>
        <v>0.4141933333333333</v>
      </c>
      <c r="AG126" s="58">
        <f t="shared" si="81"/>
        <v>12.897980399999998</v>
      </c>
      <c r="AH126" s="59">
        <f t="shared" si="82"/>
        <v>0.2529015764705882</v>
      </c>
      <c r="AI126" s="60">
        <f t="shared" si="83"/>
        <v>34.295207999999995</v>
      </c>
      <c r="AJ126" s="59">
        <f t="shared" si="84"/>
        <v>0.45726943999999992</v>
      </c>
      <c r="AK126" s="95">
        <f t="shared" si="85"/>
        <v>457.26944000000003</v>
      </c>
    </row>
    <row r="127" spans="1:38">
      <c r="A127" s="21" t="s">
        <v>56</v>
      </c>
      <c r="B127" s="5">
        <v>1809</v>
      </c>
      <c r="C127" s="83">
        <v>60.3</v>
      </c>
      <c r="D127" s="5">
        <v>140</v>
      </c>
      <c r="E127" s="5">
        <v>6.4</v>
      </c>
      <c r="F127" s="112">
        <v>95.429000000000002</v>
      </c>
      <c r="G127" s="5">
        <v>387.5</v>
      </c>
      <c r="H127" s="5">
        <v>5</v>
      </c>
      <c r="I127" s="112">
        <v>98.71</v>
      </c>
      <c r="J127" s="5">
        <v>733.25</v>
      </c>
      <c r="K127" s="5">
        <v>25.92</v>
      </c>
      <c r="L127" s="112">
        <v>96.465000000000003</v>
      </c>
      <c r="M127" s="18">
        <v>7.0030000000000001</v>
      </c>
      <c r="N127" s="18">
        <v>8.0359999999999996</v>
      </c>
      <c r="O127" s="5">
        <v>1873.75</v>
      </c>
      <c r="P127" s="83">
        <v>1237.8</v>
      </c>
      <c r="Q127" s="18">
        <v>89.25</v>
      </c>
      <c r="R127" s="18">
        <v>3.1840000000000002</v>
      </c>
      <c r="S127" s="112">
        <v>96.432000000000002</v>
      </c>
      <c r="T127" s="5">
        <v>11.005000000000001</v>
      </c>
      <c r="U127" s="18">
        <v>3.3620000000000001</v>
      </c>
      <c r="V127" s="112">
        <v>69.45</v>
      </c>
      <c r="W127" s="5">
        <v>3385</v>
      </c>
      <c r="X127" s="6">
        <f t="shared" si="86"/>
        <v>1.871199557766722</v>
      </c>
      <c r="Y127" s="5">
        <v>1974</v>
      </c>
      <c r="Z127" s="5">
        <v>1974</v>
      </c>
      <c r="AA127" s="5" t="s">
        <v>92</v>
      </c>
      <c r="AB127" s="5">
        <v>157</v>
      </c>
      <c r="AC127" s="5">
        <v>899</v>
      </c>
      <c r="AD127" s="120">
        <v>28</v>
      </c>
      <c r="AE127" s="121"/>
      <c r="AF127" s="102">
        <f t="shared" si="80"/>
        <v>0.40199999999999997</v>
      </c>
      <c r="AG127" s="58">
        <f t="shared" si="81"/>
        <v>8.4420000000000002</v>
      </c>
      <c r="AH127" s="59">
        <f t="shared" si="82"/>
        <v>0.1655294117647059</v>
      </c>
      <c r="AI127" s="60">
        <f t="shared" si="83"/>
        <v>23.366250000000001</v>
      </c>
      <c r="AJ127" s="59">
        <f t="shared" si="84"/>
        <v>0.31154999999999999</v>
      </c>
      <c r="AK127" s="95">
        <f t="shared" si="85"/>
        <v>311.55</v>
      </c>
    </row>
    <row r="128" spans="1:38" ht="13.5" thickBot="1">
      <c r="A128" s="21" t="s">
        <v>57</v>
      </c>
      <c r="B128" s="5">
        <v>2190</v>
      </c>
      <c r="C128" s="83">
        <v>70.644999999999996</v>
      </c>
      <c r="D128" s="5">
        <v>309.25</v>
      </c>
      <c r="E128" s="5">
        <v>8.6</v>
      </c>
      <c r="F128" s="112">
        <v>97.218999999999994</v>
      </c>
      <c r="G128" s="5">
        <v>455</v>
      </c>
      <c r="H128" s="5">
        <v>5.2</v>
      </c>
      <c r="I128" s="112">
        <v>98.856999999999999</v>
      </c>
      <c r="J128" s="5">
        <v>979</v>
      </c>
      <c r="K128" s="5">
        <v>26.42</v>
      </c>
      <c r="L128" s="112">
        <v>97.301000000000002</v>
      </c>
      <c r="M128" s="18">
        <v>7.1349999999999998</v>
      </c>
      <c r="N128" s="18">
        <v>7.8659999999999997</v>
      </c>
      <c r="O128" s="5">
        <v>1801.5</v>
      </c>
      <c r="P128" s="83">
        <v>1249.4000000000001</v>
      </c>
      <c r="Q128" s="18">
        <v>98.5</v>
      </c>
      <c r="R128" s="18">
        <v>6.2140000000000004</v>
      </c>
      <c r="S128" s="112">
        <v>93.691000000000003</v>
      </c>
      <c r="T128" s="5">
        <v>12.425000000000001</v>
      </c>
      <c r="U128" s="18">
        <v>2.056</v>
      </c>
      <c r="V128" s="112">
        <v>83.453000000000003</v>
      </c>
      <c r="W128" s="5">
        <v>3676</v>
      </c>
      <c r="X128" s="6">
        <f>W128/B128</f>
        <v>1.6785388127853882</v>
      </c>
      <c r="Y128" s="5">
        <v>1745</v>
      </c>
      <c r="Z128" s="5">
        <v>1745</v>
      </c>
      <c r="AA128" s="5" t="s">
        <v>92</v>
      </c>
      <c r="AB128" s="5">
        <v>171</v>
      </c>
      <c r="AC128" s="5">
        <v>1026</v>
      </c>
      <c r="AD128" s="122">
        <v>30</v>
      </c>
      <c r="AE128" s="123"/>
      <c r="AF128" s="102">
        <f t="shared" si="80"/>
        <v>0.47096666666666664</v>
      </c>
      <c r="AG128" s="58">
        <f t="shared" si="81"/>
        <v>21.846966249999998</v>
      </c>
      <c r="AH128" s="59">
        <f t="shared" si="82"/>
        <v>0.42837188725490194</v>
      </c>
      <c r="AI128" s="60">
        <f t="shared" si="83"/>
        <v>32.143474999999995</v>
      </c>
      <c r="AJ128" s="59">
        <f t="shared" si="84"/>
        <v>0.42857966666666658</v>
      </c>
      <c r="AK128" s="95">
        <f t="shared" si="85"/>
        <v>428.57966666666664</v>
      </c>
    </row>
    <row r="129" spans="1:37" ht="13.5" thickTop="1">
      <c r="A129" s="22" t="s">
        <v>111</v>
      </c>
      <c r="B129" s="23">
        <f>SUM(B117:B128)</f>
        <v>12755</v>
      </c>
      <c r="C129" s="84"/>
      <c r="D129" s="28"/>
      <c r="E129" s="28"/>
      <c r="F129" s="124"/>
      <c r="G129" s="28"/>
      <c r="H129" s="28"/>
      <c r="I129" s="124"/>
      <c r="J129" s="28"/>
      <c r="K129" s="28"/>
      <c r="L129" s="124"/>
      <c r="M129" s="25"/>
      <c r="N129" s="25"/>
      <c r="O129" s="26"/>
      <c r="P129" s="84"/>
      <c r="Q129" s="24"/>
      <c r="R129" s="25"/>
      <c r="S129" s="124"/>
      <c r="T129" s="24"/>
      <c r="U129" s="25"/>
      <c r="V129" s="124"/>
      <c r="W129" s="23">
        <f>SUM(W117:W128)</f>
        <v>19803</v>
      </c>
      <c r="X129" s="24">
        <f>SUM(X117:X128)</f>
        <v>11.66179655495932</v>
      </c>
      <c r="Y129" s="23">
        <f t="shared" ref="Y129:AA129" si="87">SUM(Y117:Y128)</f>
        <v>10155</v>
      </c>
      <c r="Z129" s="23">
        <f t="shared" si="87"/>
        <v>10155</v>
      </c>
      <c r="AA129" s="23">
        <f t="shared" si="87"/>
        <v>0</v>
      </c>
      <c r="AB129" s="23">
        <f>SUM(AB117:AB128)</f>
        <v>2059</v>
      </c>
      <c r="AC129" s="23">
        <f>SUM(AC117:AC128)</f>
        <v>7010</v>
      </c>
      <c r="AD129" s="125">
        <f>SUM(AD117:AD128)</f>
        <v>58</v>
      </c>
      <c r="AE129" s="125"/>
      <c r="AF129" s="126"/>
      <c r="AG129" s="65"/>
      <c r="AH129" s="66"/>
      <c r="AI129" s="67"/>
      <c r="AJ129" s="66"/>
      <c r="AK129" s="104"/>
    </row>
    <row r="130" spans="1:37" ht="13.5" thickBot="1">
      <c r="A130" s="7" t="s">
        <v>112</v>
      </c>
      <c r="B130" s="105">
        <f>B129/12</f>
        <v>1062.9166666666667</v>
      </c>
      <c r="C130" s="106">
        <f>B129/365</f>
        <v>34.945205479452056</v>
      </c>
      <c r="D130" s="69">
        <f t="shared" ref="D130:E130" si="88">AVERAGE(D117:D128)</f>
        <v>234.29722222222222</v>
      </c>
      <c r="E130" s="69">
        <f t="shared" si="88"/>
        <v>7.5094761904761906</v>
      </c>
      <c r="F130" s="127">
        <f>AVERAGE(F117:F128)</f>
        <v>94.834435714285718</v>
      </c>
      <c r="G130" s="69">
        <f>AVERAGE(G117:G128)</f>
        <v>427.08333333333331</v>
      </c>
      <c r="H130" s="69">
        <f>AVERAGE(H117:H128)</f>
        <v>7.9380476190476204</v>
      </c>
      <c r="I130" s="127">
        <f>AVERAGE(I117:I128)</f>
        <v>96.383485714285712</v>
      </c>
      <c r="J130" s="69">
        <f>AVERAGE(J117:J128)</f>
        <v>830.64861111111111</v>
      </c>
      <c r="K130" s="69">
        <f t="shared" ref="K130" si="89">AVERAGE(K117:K128)</f>
        <v>29.886285714285723</v>
      </c>
      <c r="L130" s="127">
        <f>AVERAGE(L117:L128)</f>
        <v>95.713235714285716</v>
      </c>
      <c r="M130" s="70">
        <f>AVERAGE(M117:M128)</f>
        <v>7.2454583333333344</v>
      </c>
      <c r="N130" s="70">
        <f t="shared" ref="N130:V130" si="90">AVERAGE(N117:N128)</f>
        <v>7.9267619047619045</v>
      </c>
      <c r="O130" s="69">
        <f t="shared" si="90"/>
        <v>1657.2861111111113</v>
      </c>
      <c r="P130" s="85">
        <f t="shared" si="90"/>
        <v>1471.2951904761903</v>
      </c>
      <c r="Q130" s="69">
        <f t="shared" si="90"/>
        <v>91.729305555555541</v>
      </c>
      <c r="R130" s="70">
        <f>AVERAGE(R117:R128)</f>
        <v>9.7906428571428563</v>
      </c>
      <c r="S130" s="127">
        <f t="shared" si="90"/>
        <v>88.700699999999998</v>
      </c>
      <c r="T130" s="69">
        <f>AVERAGE(T117:T128)</f>
        <v>10.986180555555556</v>
      </c>
      <c r="U130" s="70">
        <f>AVERAGE(U117:U128)</f>
        <v>3.3885238095238104</v>
      </c>
      <c r="V130" s="127">
        <f t="shared" si="90"/>
        <v>65.462528571428578</v>
      </c>
      <c r="W130" s="8">
        <f>AVERAGE(W117:W128)</f>
        <v>1650.25</v>
      </c>
      <c r="X130" s="68">
        <f>AVERAGE(X117:X128)</f>
        <v>1.66597093642276</v>
      </c>
      <c r="Y130" s="8">
        <f t="shared" ref="Y130:AA130" si="91">SUM(AVERAGE(Y117:Y128))</f>
        <v>1450.7142857142858</v>
      </c>
      <c r="Z130" s="8">
        <f t="shared" si="91"/>
        <v>1450.7142857142858</v>
      </c>
      <c r="AA130" s="8" t="e">
        <f t="shared" si="91"/>
        <v>#DIV/0!</v>
      </c>
      <c r="AB130" s="8"/>
      <c r="AC130" s="8"/>
      <c r="AD130" s="128"/>
      <c r="AE130" s="128"/>
      <c r="AF130" s="129">
        <f t="shared" ref="AF130" si="92">C130/$C$2</f>
        <v>0.23296803652968037</v>
      </c>
      <c r="AG130" s="72">
        <f t="shared" ref="AG130" si="93">(C130*D130)/1000</f>
        <v>8.1875645738203957</v>
      </c>
      <c r="AH130" s="73">
        <f t="shared" ref="AH130" si="94">(AG130)/$E$3</f>
        <v>0.16054048183961561</v>
      </c>
      <c r="AI130" s="74">
        <f t="shared" ref="AI130" si="95">(C130*G130)/1000</f>
        <v>14.924514840182649</v>
      </c>
      <c r="AJ130" s="73">
        <f t="shared" ref="AJ130" si="96">(AI130)/$G$3</f>
        <v>0.19899353120243532</v>
      </c>
      <c r="AK130" s="107">
        <f>AVERAGE(AK117:AK128)</f>
        <v>321.45152102406553</v>
      </c>
    </row>
    <row r="131" spans="1:37" ht="13.5" thickTop="1"/>
  </sheetData>
  <phoneticPr fontId="4" type="noConversion"/>
  <conditionalFormatting sqref="E9:E20 E27:E38 E45:E56 E63:E74 E81:E92">
    <cfRule type="cellIs" dxfId="23" priority="30" stopIfTrue="1" operator="greaterThan">
      <formula>35</formula>
    </cfRule>
  </conditionalFormatting>
  <conditionalFormatting sqref="E99:E110">
    <cfRule type="cellIs" dxfId="22" priority="10" stopIfTrue="1" operator="greaterThan">
      <formula>35</formula>
    </cfRule>
  </conditionalFormatting>
  <conditionalFormatting sqref="E117:E128">
    <cfRule type="cellIs" dxfId="21" priority="5" stopIfTrue="1" operator="greaterThan">
      <formula>35</formula>
    </cfRule>
  </conditionalFormatting>
  <conditionalFormatting sqref="H9:H20 H27:H38 H45:H56">
    <cfRule type="cellIs" dxfId="20" priority="39" stopIfTrue="1" operator="greaterThan">
      <formula>25</formula>
    </cfRule>
  </conditionalFormatting>
  <conditionalFormatting sqref="H63:H74 H81:H92">
    <cfRule type="cellIs" dxfId="19" priority="28" stopIfTrue="1" operator="greaterThan">
      <formula>25</formula>
    </cfRule>
  </conditionalFormatting>
  <conditionalFormatting sqref="H99:H110">
    <cfRule type="cellIs" dxfId="18" priority="8" stopIfTrue="1" operator="greaterThan">
      <formula>25</formula>
    </cfRule>
  </conditionalFormatting>
  <conditionalFormatting sqref="H117:H128">
    <cfRule type="cellIs" dxfId="17" priority="3" stopIfTrue="1" operator="greaterThan">
      <formula>25</formula>
    </cfRule>
  </conditionalFormatting>
  <conditionalFormatting sqref="K9:K20 K27:K38 K45:K56">
    <cfRule type="cellIs" dxfId="16" priority="38" stopIfTrue="1" operator="greaterThan">
      <formula>125</formula>
    </cfRule>
  </conditionalFormatting>
  <conditionalFormatting sqref="K63:K74 K81:K92">
    <cfRule type="cellIs" dxfId="15" priority="29" stopIfTrue="1" operator="greaterThan">
      <formula>125</formula>
    </cfRule>
  </conditionalFormatting>
  <conditionalFormatting sqref="K99:K110">
    <cfRule type="cellIs" dxfId="14" priority="9" stopIfTrue="1" operator="greaterThan">
      <formula>125</formula>
    </cfRule>
  </conditionalFormatting>
  <conditionalFormatting sqref="K117:K128">
    <cfRule type="cellIs" dxfId="13" priority="4" stopIfTrue="1" operator="greaterThan">
      <formula>125</formula>
    </cfRule>
  </conditionalFormatting>
  <conditionalFormatting sqref="AA9:AA20 AC9:AC20 AE9:AE20 AA22 AC22 AE22">
    <cfRule type="cellIs" dxfId="12" priority="18" operator="between">
      <formula>80%</formula>
      <formula>200%</formula>
    </cfRule>
  </conditionalFormatting>
  <conditionalFormatting sqref="AA27:AA38 AC27:AC38 AE27:AE38">
    <cfRule type="cellIs" dxfId="11" priority="19" operator="between">
      <formula>80%</formula>
      <formula>200%</formula>
    </cfRule>
  </conditionalFormatting>
  <conditionalFormatting sqref="AA40 AC40 AE40">
    <cfRule type="cellIs" dxfId="10" priority="15" operator="between">
      <formula>80%</formula>
      <formula>200%</formula>
    </cfRule>
  </conditionalFormatting>
  <conditionalFormatting sqref="AA45:AA56 AC45:AC56 AE45:AE56">
    <cfRule type="cellIs" dxfId="9" priority="16" operator="between">
      <formula>80%</formula>
      <formula>200%</formula>
    </cfRule>
  </conditionalFormatting>
  <conditionalFormatting sqref="AA58 AC58 AE58">
    <cfRule type="cellIs" dxfId="8" priority="14" operator="between">
      <formula>80%</formula>
      <formula>200%</formula>
    </cfRule>
  </conditionalFormatting>
  <conditionalFormatting sqref="AA63:AA74 AC63:AC74 AE63:AE74">
    <cfRule type="cellIs" dxfId="7" priority="17" operator="between">
      <formula>80%</formula>
      <formula>200%</formula>
    </cfRule>
  </conditionalFormatting>
  <conditionalFormatting sqref="AA76 AC76 AE76">
    <cfRule type="cellIs" dxfId="6" priority="13" operator="between">
      <formula>80%</formula>
      <formula>200%</formula>
    </cfRule>
  </conditionalFormatting>
  <conditionalFormatting sqref="AA81:AA92 AC81:AC92 AE81:AE92">
    <cfRule type="cellIs" dxfId="5" priority="20" operator="between">
      <formula>80%</formula>
      <formula>200%</formula>
    </cfRule>
  </conditionalFormatting>
  <conditionalFormatting sqref="AA94 AC94 AE94">
    <cfRule type="cellIs" dxfId="4" priority="12" operator="between">
      <formula>80%</formula>
      <formula>200%</formula>
    </cfRule>
  </conditionalFormatting>
  <conditionalFormatting sqref="AF99:AF110 AH99:AH110 AJ99:AJ110">
    <cfRule type="cellIs" dxfId="3" priority="7" operator="between">
      <formula>80%</formula>
      <formula>200%</formula>
    </cfRule>
  </conditionalFormatting>
  <conditionalFormatting sqref="AF112 AH112 AJ112">
    <cfRule type="cellIs" dxfId="2" priority="6" operator="between">
      <formula>80%</formula>
      <formula>200%</formula>
    </cfRule>
  </conditionalFormatting>
  <conditionalFormatting sqref="AF117:AF128 AH117:AH128 AJ117:AJ128">
    <cfRule type="cellIs" dxfId="1" priority="1" operator="between">
      <formula>80%</formula>
      <formula>200%</formula>
    </cfRule>
  </conditionalFormatting>
  <conditionalFormatting sqref="AF130 AH130 AJ130">
    <cfRule type="cellIs" dxfId="0" priority="2" operator="between">
      <formula>80%</formula>
      <formula>200%</formula>
    </cfRule>
  </conditionalFormatting>
  <printOptions horizontalCentered="1" verticalCentered="1" gridLinesSet="0"/>
  <pageMargins left="0.23622047244094491" right="0.51181102362204722" top="0.47244094488188981" bottom="0.98425196850393704" header="0.51181102362204722" footer="0.51181102362204722"/>
  <pageSetup paperSize="9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52DE72-8571-4E83-BA54-441B09A95BDC}"/>
</file>

<file path=customXml/itemProps2.xml><?xml version="1.0" encoding="utf-8"?>
<ds:datastoreItem xmlns:ds="http://schemas.openxmlformats.org/officeDocument/2006/customXml" ds:itemID="{25A801AC-D75C-4958-BCD2-A9C0A5C57F23}"/>
</file>

<file path=customXml/itemProps3.xml><?xml version="1.0" encoding="utf-8"?>
<ds:datastoreItem xmlns:ds="http://schemas.openxmlformats.org/officeDocument/2006/customXml" ds:itemID="{828F40CB-ED37-42E1-8B7D-BD8DE63A04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Consell Comarcal del Montsià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sanejament practiques</cp:lastModifiedBy>
  <cp:revision/>
  <dcterms:created xsi:type="dcterms:W3CDTF">2000-01-04T11:06:10Z</dcterms:created>
  <dcterms:modified xsi:type="dcterms:W3CDTF">2024-03-15T07:58:51Z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