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2" documentId="13_ncr:1_{060B0ADF-15DF-4C78-B87D-193BDDABCBFF}" xr6:coauthVersionLast="47" xr6:coauthVersionMax="47" xr10:uidLastSave="{42C8F215-0157-4314-AFEA-0E02D868CA17}"/>
  <bookViews>
    <workbookView xWindow="-120" yWindow="-120" windowWidth="29040" windowHeight="15840" xr2:uid="{00000000-000D-0000-FFFF-FFFF00000000}"/>
  </bookViews>
  <sheets>
    <sheet name="SANTA RO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2" i="1" l="1"/>
  <c r="R92" i="1"/>
  <c r="AD74" i="1"/>
  <c r="AD92" i="1"/>
  <c r="AD110" i="1"/>
  <c r="AD20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36" i="1"/>
  <c r="AD35" i="1"/>
  <c r="AD34" i="1"/>
  <c r="AD33" i="1"/>
  <c r="AD32" i="1"/>
  <c r="AD31" i="1"/>
  <c r="AD30" i="1"/>
  <c r="AD29" i="1"/>
  <c r="AD28" i="1"/>
  <c r="AD27" i="1"/>
  <c r="AD38" i="1" s="1"/>
  <c r="AD26" i="1"/>
  <c r="AD25" i="1"/>
  <c r="AD56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B110" i="1" s="1"/>
  <c r="AC110" i="1" s="1"/>
  <c r="B110" i="1"/>
  <c r="W109" i="1"/>
  <c r="B109" i="1"/>
  <c r="AD108" i="1"/>
  <c r="AB108" i="1"/>
  <c r="AC108" i="1" s="1"/>
  <c r="Z108" i="1"/>
  <c r="AA108" i="1" s="1"/>
  <c r="Y108" i="1"/>
  <c r="X108" i="1"/>
  <c r="AD107" i="1"/>
  <c r="AB107" i="1"/>
  <c r="AC107" i="1" s="1"/>
  <c r="AA107" i="1"/>
  <c r="Z107" i="1"/>
  <c r="Y107" i="1"/>
  <c r="X107" i="1"/>
  <c r="AD106" i="1"/>
  <c r="AC106" i="1"/>
  <c r="AB106" i="1"/>
  <c r="Z106" i="1"/>
  <c r="AA106" i="1" s="1"/>
  <c r="Y106" i="1"/>
  <c r="X106" i="1"/>
  <c r="AD105" i="1"/>
  <c r="AB105" i="1"/>
  <c r="AC105" i="1" s="1"/>
  <c r="Z105" i="1"/>
  <c r="AA105" i="1" s="1"/>
  <c r="Y105" i="1"/>
  <c r="X105" i="1"/>
  <c r="AD104" i="1"/>
  <c r="AB104" i="1"/>
  <c r="AC104" i="1" s="1"/>
  <c r="AA104" i="1"/>
  <c r="Z104" i="1"/>
  <c r="Y104" i="1"/>
  <c r="X104" i="1"/>
  <c r="AD103" i="1"/>
  <c r="AC103" i="1"/>
  <c r="AB103" i="1"/>
  <c r="Z103" i="1"/>
  <c r="AA103" i="1" s="1"/>
  <c r="Y103" i="1"/>
  <c r="X103" i="1"/>
  <c r="AD102" i="1"/>
  <c r="AB102" i="1"/>
  <c r="AC102" i="1" s="1"/>
  <c r="Z102" i="1"/>
  <c r="AA102" i="1" s="1"/>
  <c r="Y102" i="1"/>
  <c r="X102" i="1"/>
  <c r="AD101" i="1"/>
  <c r="AC101" i="1"/>
  <c r="AB101" i="1"/>
  <c r="AA101" i="1"/>
  <c r="Z101" i="1"/>
  <c r="Y101" i="1"/>
  <c r="X101" i="1"/>
  <c r="AD100" i="1"/>
  <c r="AC100" i="1"/>
  <c r="AB100" i="1"/>
  <c r="Z100" i="1"/>
  <c r="AA100" i="1" s="1"/>
  <c r="Y100" i="1"/>
  <c r="X100" i="1"/>
  <c r="AD99" i="1"/>
  <c r="AB99" i="1"/>
  <c r="AC99" i="1" s="1"/>
  <c r="AA99" i="1"/>
  <c r="Z99" i="1"/>
  <c r="Y99" i="1"/>
  <c r="X99" i="1"/>
  <c r="AD98" i="1"/>
  <c r="AC98" i="1"/>
  <c r="AB98" i="1"/>
  <c r="AA98" i="1"/>
  <c r="Z98" i="1"/>
  <c r="Y98" i="1"/>
  <c r="X98" i="1"/>
  <c r="AD97" i="1"/>
  <c r="AB97" i="1"/>
  <c r="AC97" i="1" s="1"/>
  <c r="Z97" i="1"/>
  <c r="AA97" i="1" s="1"/>
  <c r="Y97" i="1"/>
  <c r="X97" i="1"/>
  <c r="X109" i="1" s="1"/>
  <c r="W92" i="1"/>
  <c r="U92" i="1"/>
  <c r="T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B92" i="1" s="1"/>
  <c r="AC92" i="1" s="1"/>
  <c r="B92" i="1"/>
  <c r="W91" i="1"/>
  <c r="B91" i="1"/>
  <c r="AD90" i="1"/>
  <c r="AB90" i="1"/>
  <c r="AC90" i="1" s="1"/>
  <c r="AA90" i="1"/>
  <c r="Z90" i="1"/>
  <c r="Y90" i="1"/>
  <c r="X90" i="1"/>
  <c r="AD89" i="1"/>
  <c r="AC89" i="1"/>
  <c r="AB89" i="1"/>
  <c r="Z89" i="1"/>
  <c r="AA89" i="1" s="1"/>
  <c r="Y89" i="1"/>
  <c r="X89" i="1"/>
  <c r="AD88" i="1"/>
  <c r="AC88" i="1"/>
  <c r="AB88" i="1"/>
  <c r="Z88" i="1"/>
  <c r="AA88" i="1" s="1"/>
  <c r="Y88" i="1"/>
  <c r="X88" i="1"/>
  <c r="AD87" i="1"/>
  <c r="AB87" i="1"/>
  <c r="AC87" i="1" s="1"/>
  <c r="AA87" i="1"/>
  <c r="Z87" i="1"/>
  <c r="Y87" i="1"/>
  <c r="X87" i="1"/>
  <c r="AD86" i="1"/>
  <c r="AB86" i="1"/>
  <c r="AC86" i="1" s="1"/>
  <c r="AA86" i="1"/>
  <c r="Z86" i="1"/>
  <c r="Y86" i="1"/>
  <c r="X86" i="1"/>
  <c r="AD85" i="1"/>
  <c r="AB85" i="1"/>
  <c r="AC85" i="1" s="1"/>
  <c r="Z85" i="1"/>
  <c r="AA85" i="1" s="1"/>
  <c r="Y85" i="1"/>
  <c r="X85" i="1"/>
  <c r="V85" i="1"/>
  <c r="S85" i="1"/>
  <c r="AD84" i="1"/>
  <c r="AB84" i="1"/>
  <c r="AC84" i="1" s="1"/>
  <c r="AA84" i="1"/>
  <c r="Z84" i="1"/>
  <c r="Y84" i="1"/>
  <c r="X84" i="1"/>
  <c r="V84" i="1"/>
  <c r="S84" i="1"/>
  <c r="AD83" i="1"/>
  <c r="AB83" i="1"/>
  <c r="AC83" i="1" s="1"/>
  <c r="AA83" i="1"/>
  <c r="Z83" i="1"/>
  <c r="Y83" i="1"/>
  <c r="X83" i="1"/>
  <c r="V83" i="1"/>
  <c r="S83" i="1"/>
  <c r="AD82" i="1"/>
  <c r="AC82" i="1"/>
  <c r="AB82" i="1"/>
  <c r="Z82" i="1"/>
  <c r="AA82" i="1" s="1"/>
  <c r="Y82" i="1"/>
  <c r="X82" i="1"/>
  <c r="V82" i="1"/>
  <c r="S82" i="1"/>
  <c r="AD81" i="1"/>
  <c r="AC81" i="1"/>
  <c r="AB81" i="1"/>
  <c r="Z81" i="1"/>
  <c r="AA81" i="1" s="1"/>
  <c r="Y81" i="1"/>
  <c r="X81" i="1"/>
  <c r="V81" i="1"/>
  <c r="S81" i="1"/>
  <c r="AD80" i="1"/>
  <c r="AB80" i="1"/>
  <c r="AC80" i="1" s="1"/>
  <c r="AA80" i="1"/>
  <c r="Z80" i="1"/>
  <c r="Y80" i="1"/>
  <c r="X80" i="1"/>
  <c r="V80" i="1"/>
  <c r="S80" i="1"/>
  <c r="AD79" i="1"/>
  <c r="AB79" i="1"/>
  <c r="AC79" i="1" s="1"/>
  <c r="Z79" i="1"/>
  <c r="AA79" i="1" s="1"/>
  <c r="Y79" i="1"/>
  <c r="X79" i="1"/>
  <c r="X91" i="1" s="1"/>
  <c r="V79" i="1"/>
  <c r="V92" i="1" s="1"/>
  <c r="S79" i="1"/>
  <c r="S92" i="1" s="1"/>
  <c r="X110" i="1" l="1"/>
  <c r="Y110" i="1"/>
  <c r="Z110" i="1"/>
  <c r="AA110" i="1" s="1"/>
  <c r="X92" i="1"/>
  <c r="Y92" i="1"/>
  <c r="Z92" i="1"/>
  <c r="AA92" i="1" s="1"/>
  <c r="AB18" i="1" l="1"/>
  <c r="Z18" i="1"/>
  <c r="Y18" i="1"/>
  <c r="AB17" i="1"/>
  <c r="Z17" i="1"/>
  <c r="Y17" i="1"/>
  <c r="AB16" i="1"/>
  <c r="Z16" i="1"/>
  <c r="Y16" i="1"/>
  <c r="AB15" i="1"/>
  <c r="Z15" i="1"/>
  <c r="Y15" i="1"/>
  <c r="AB14" i="1"/>
  <c r="Z14" i="1"/>
  <c r="Y14" i="1"/>
  <c r="AB13" i="1"/>
  <c r="Z13" i="1"/>
  <c r="Y13" i="1"/>
  <c r="AB12" i="1"/>
  <c r="Z12" i="1"/>
  <c r="Y12" i="1"/>
  <c r="AB11" i="1"/>
  <c r="Z11" i="1"/>
  <c r="Y11" i="1"/>
  <c r="AB10" i="1"/>
  <c r="Z10" i="1"/>
  <c r="AA10" i="1" s="1"/>
  <c r="Y10" i="1"/>
  <c r="AB9" i="1"/>
  <c r="Z9" i="1"/>
  <c r="Y9" i="1"/>
  <c r="AB8" i="1"/>
  <c r="Z8" i="1"/>
  <c r="AA8" i="1" s="1"/>
  <c r="Y8" i="1"/>
  <c r="AB7" i="1"/>
  <c r="Z7" i="1"/>
  <c r="Y7" i="1"/>
  <c r="AB36" i="1"/>
  <c r="Z36" i="1"/>
  <c r="Y36" i="1"/>
  <c r="AB35" i="1"/>
  <c r="Z35" i="1"/>
  <c r="Y35" i="1"/>
  <c r="AB34" i="1"/>
  <c r="Z34" i="1"/>
  <c r="Y34" i="1"/>
  <c r="AB33" i="1"/>
  <c r="Z33" i="1"/>
  <c r="Y33" i="1"/>
  <c r="AB32" i="1"/>
  <c r="Z32" i="1"/>
  <c r="Y32" i="1"/>
  <c r="AB31" i="1"/>
  <c r="Z31" i="1"/>
  <c r="Y31" i="1"/>
  <c r="AB30" i="1"/>
  <c r="Z30" i="1"/>
  <c r="Y30" i="1"/>
  <c r="AB29" i="1"/>
  <c r="Z29" i="1"/>
  <c r="Y29" i="1"/>
  <c r="AB28" i="1"/>
  <c r="Z28" i="1"/>
  <c r="Y28" i="1"/>
  <c r="AB27" i="1"/>
  <c r="Z27" i="1"/>
  <c r="Y27" i="1"/>
  <c r="AB26" i="1"/>
  <c r="Z26" i="1"/>
  <c r="Y26" i="1"/>
  <c r="AB25" i="1"/>
  <c r="Z25" i="1"/>
  <c r="Y25" i="1"/>
  <c r="AB54" i="1"/>
  <c r="Z54" i="1"/>
  <c r="Y54" i="1"/>
  <c r="AB53" i="1"/>
  <c r="Z53" i="1"/>
  <c r="Y53" i="1"/>
  <c r="AB52" i="1"/>
  <c r="Z52" i="1"/>
  <c r="Y52" i="1"/>
  <c r="AB51" i="1"/>
  <c r="Z51" i="1"/>
  <c r="Y51" i="1"/>
  <c r="AB50" i="1"/>
  <c r="Z50" i="1"/>
  <c r="Y50" i="1"/>
  <c r="AB49" i="1"/>
  <c r="Z49" i="1"/>
  <c r="Y49" i="1"/>
  <c r="AB48" i="1"/>
  <c r="Z48" i="1"/>
  <c r="Y48" i="1"/>
  <c r="AB47" i="1"/>
  <c r="Z47" i="1"/>
  <c r="Y47" i="1"/>
  <c r="AB46" i="1"/>
  <c r="Z46" i="1"/>
  <c r="Y46" i="1"/>
  <c r="AB45" i="1"/>
  <c r="Z45" i="1"/>
  <c r="Y45" i="1"/>
  <c r="AB44" i="1"/>
  <c r="Z44" i="1"/>
  <c r="Y44" i="1"/>
  <c r="AB43" i="1"/>
  <c r="Z43" i="1"/>
  <c r="AA43" i="1" s="1"/>
  <c r="Y43" i="1"/>
  <c r="AB62" i="1"/>
  <c r="AB63" i="1"/>
  <c r="AB64" i="1"/>
  <c r="AB65" i="1"/>
  <c r="AB66" i="1"/>
  <c r="AB67" i="1"/>
  <c r="AB68" i="1"/>
  <c r="AB69" i="1"/>
  <c r="AB70" i="1"/>
  <c r="AB71" i="1"/>
  <c r="AB72" i="1"/>
  <c r="AB61" i="1"/>
  <c r="Z62" i="1"/>
  <c r="Z63" i="1"/>
  <c r="Z64" i="1"/>
  <c r="Z65" i="1"/>
  <c r="Z66" i="1"/>
  <c r="Z67" i="1"/>
  <c r="Z68" i="1"/>
  <c r="Z69" i="1"/>
  <c r="Z70" i="1"/>
  <c r="Z71" i="1"/>
  <c r="Z72" i="1"/>
  <c r="Z61" i="1"/>
  <c r="AA61" i="1" s="1"/>
  <c r="Y62" i="1"/>
  <c r="Y63" i="1"/>
  <c r="Y64" i="1"/>
  <c r="Y65" i="1"/>
  <c r="Y66" i="1"/>
  <c r="Y67" i="1"/>
  <c r="Y68" i="1"/>
  <c r="Y69" i="1"/>
  <c r="Y70" i="1"/>
  <c r="Y71" i="1"/>
  <c r="Y72" i="1"/>
  <c r="Y61" i="1"/>
  <c r="E3" i="1"/>
  <c r="G3" i="1"/>
  <c r="AC36" i="1" s="1"/>
  <c r="AA64" i="1"/>
  <c r="AA31" i="1" l="1"/>
  <c r="AC69" i="1"/>
  <c r="AC45" i="1"/>
  <c r="AC47" i="1"/>
  <c r="AA66" i="1"/>
  <c r="AC68" i="1"/>
  <c r="AC43" i="1"/>
  <c r="AA52" i="1"/>
  <c r="AA54" i="1"/>
  <c r="AA25" i="1"/>
  <c r="AA29" i="1"/>
  <c r="AA35" i="1"/>
  <c r="AA12" i="1"/>
  <c r="AA67" i="1"/>
  <c r="AC61" i="1"/>
  <c r="AC25" i="1"/>
  <c r="AC27" i="1"/>
  <c r="AC29" i="1"/>
  <c r="AC31" i="1"/>
  <c r="AC33" i="1"/>
  <c r="AC35" i="1"/>
  <c r="AC8" i="1"/>
  <c r="AC10" i="1"/>
  <c r="AA14" i="1"/>
  <c r="AA16" i="1"/>
  <c r="AA18" i="1"/>
  <c r="AC49" i="1"/>
  <c r="AC63" i="1"/>
  <c r="AA27" i="1"/>
  <c r="AA33" i="1"/>
  <c r="AA71" i="1"/>
  <c r="AC72" i="1"/>
  <c r="AC67" i="1"/>
  <c r="AC62" i="1"/>
  <c r="AA44" i="1"/>
  <c r="AA46" i="1"/>
  <c r="AA48" i="1"/>
  <c r="AA50" i="1"/>
  <c r="AC52" i="1"/>
  <c r="AC54" i="1"/>
  <c r="AC12" i="1"/>
  <c r="AA32" i="1"/>
  <c r="AA7" i="1"/>
  <c r="AA9" i="1"/>
  <c r="AA11" i="1"/>
  <c r="AC14" i="1"/>
  <c r="AC16" i="1"/>
  <c r="AC18" i="1"/>
  <c r="AC50" i="1"/>
  <c r="AC71" i="1"/>
  <c r="AC66" i="1"/>
  <c r="AC44" i="1"/>
  <c r="AC46" i="1"/>
  <c r="AC48" i="1"/>
  <c r="AA53" i="1"/>
  <c r="AA26" i="1"/>
  <c r="AA28" i="1"/>
  <c r="AA30" i="1"/>
  <c r="AA34" i="1"/>
  <c r="AA36" i="1"/>
  <c r="AC7" i="1"/>
  <c r="AC9" i="1"/>
  <c r="AA62" i="1"/>
  <c r="AC30" i="1"/>
  <c r="AC32" i="1"/>
  <c r="AC11" i="1"/>
  <c r="AA13" i="1"/>
  <c r="AA15" i="1"/>
  <c r="AA17" i="1"/>
  <c r="AC65" i="1"/>
  <c r="AA51" i="1"/>
  <c r="AC53" i="1"/>
  <c r="AA63" i="1"/>
  <c r="AA69" i="1"/>
  <c r="AC70" i="1"/>
  <c r="AC64" i="1"/>
  <c r="AA45" i="1"/>
  <c r="AA47" i="1"/>
  <c r="AA49" i="1"/>
  <c r="AC51" i="1"/>
  <c r="AC26" i="1"/>
  <c r="AC28" i="1"/>
  <c r="AC34" i="1"/>
  <c r="AC13" i="1"/>
  <c r="AC15" i="1"/>
  <c r="AC17" i="1"/>
  <c r="AA65" i="1"/>
  <c r="AA72" i="1"/>
  <c r="AA68" i="1"/>
  <c r="AA70" i="1"/>
  <c r="X72" i="1"/>
  <c r="X70" i="1"/>
  <c r="X71" i="1"/>
  <c r="X69" i="1"/>
  <c r="X68" i="1"/>
  <c r="X67" i="1"/>
  <c r="X65" i="1" l="1"/>
  <c r="X66" i="1"/>
  <c r="X62" i="1"/>
  <c r="X63" i="1"/>
  <c r="X64" i="1"/>
  <c r="X61" i="1"/>
  <c r="W74" i="1"/>
  <c r="V74" i="1"/>
  <c r="U74" i="1"/>
  <c r="T74" i="1"/>
  <c r="S74" i="1"/>
  <c r="R74" i="1"/>
  <c r="Q74" i="1"/>
  <c r="P74" i="1"/>
  <c r="O74" i="1"/>
  <c r="N74" i="1"/>
  <c r="M74" i="1"/>
  <c r="I74" i="1"/>
  <c r="L74" i="1"/>
  <c r="F74" i="1"/>
  <c r="H74" i="1"/>
  <c r="G74" i="1"/>
  <c r="K74" i="1"/>
  <c r="J74" i="1"/>
  <c r="E74" i="1"/>
  <c r="D74" i="1"/>
  <c r="C74" i="1"/>
  <c r="B74" i="1"/>
  <c r="W73" i="1"/>
  <c r="B73" i="1"/>
  <c r="X54" i="1"/>
  <c r="X53" i="1"/>
  <c r="X52" i="1"/>
  <c r="X51" i="1"/>
  <c r="X50" i="1"/>
  <c r="X49" i="1"/>
  <c r="X48" i="1"/>
  <c r="X47" i="1"/>
  <c r="M56" i="1"/>
  <c r="X46" i="1"/>
  <c r="X44" i="1"/>
  <c r="X45" i="1"/>
  <c r="X43" i="1"/>
  <c r="X26" i="1"/>
  <c r="X27" i="1"/>
  <c r="X28" i="1"/>
  <c r="X29" i="1"/>
  <c r="X30" i="1"/>
  <c r="X31" i="1"/>
  <c r="X32" i="1"/>
  <c r="X33" i="1"/>
  <c r="X34" i="1"/>
  <c r="X35" i="1"/>
  <c r="X36" i="1"/>
  <c r="X25" i="1"/>
  <c r="X13" i="1"/>
  <c r="X14" i="1"/>
  <c r="X15" i="1"/>
  <c r="X16" i="1"/>
  <c r="X17" i="1"/>
  <c r="X18" i="1"/>
  <c r="W56" i="1"/>
  <c r="V56" i="1"/>
  <c r="U56" i="1"/>
  <c r="T56" i="1"/>
  <c r="S56" i="1"/>
  <c r="R56" i="1"/>
  <c r="Q56" i="1"/>
  <c r="P56" i="1"/>
  <c r="O56" i="1"/>
  <c r="N56" i="1"/>
  <c r="I56" i="1"/>
  <c r="L56" i="1"/>
  <c r="F56" i="1"/>
  <c r="H56" i="1"/>
  <c r="G56" i="1"/>
  <c r="K56" i="1"/>
  <c r="J56" i="1"/>
  <c r="E56" i="1"/>
  <c r="D56" i="1"/>
  <c r="C56" i="1"/>
  <c r="B56" i="1"/>
  <c r="W55" i="1"/>
  <c r="B55" i="1"/>
  <c r="W38" i="1"/>
  <c r="U38" i="1"/>
  <c r="T38" i="1"/>
  <c r="R38" i="1"/>
  <c r="Q38" i="1"/>
  <c r="P38" i="1"/>
  <c r="O38" i="1"/>
  <c r="N38" i="1"/>
  <c r="M38" i="1"/>
  <c r="H38" i="1"/>
  <c r="G38" i="1"/>
  <c r="K38" i="1"/>
  <c r="J38" i="1"/>
  <c r="E38" i="1"/>
  <c r="D38" i="1"/>
  <c r="C38" i="1"/>
  <c r="B38" i="1"/>
  <c r="W37" i="1"/>
  <c r="B37" i="1"/>
  <c r="I38" i="1"/>
  <c r="L38" i="1"/>
  <c r="V38" i="1"/>
  <c r="S38" i="1"/>
  <c r="F38" i="1"/>
  <c r="S20" i="1"/>
  <c r="F20" i="1"/>
  <c r="L20" i="1"/>
  <c r="I20" i="1"/>
  <c r="V20" i="1"/>
  <c r="W20" i="1"/>
  <c r="U20" i="1"/>
  <c r="T20" i="1"/>
  <c r="R20" i="1"/>
  <c r="Q20" i="1"/>
  <c r="P20" i="1"/>
  <c r="O20" i="1"/>
  <c r="N20" i="1"/>
  <c r="M20" i="1"/>
  <c r="H20" i="1"/>
  <c r="G20" i="1"/>
  <c r="K20" i="1"/>
  <c r="J20" i="1"/>
  <c r="E20" i="1"/>
  <c r="D20" i="1"/>
  <c r="C20" i="1"/>
  <c r="B20" i="1"/>
  <c r="W19" i="1"/>
  <c r="B19" i="1"/>
  <c r="AB20" i="1" l="1"/>
  <c r="AC20" i="1" s="1"/>
  <c r="Z20" i="1"/>
  <c r="AA20" i="1" s="1"/>
  <c r="Y20" i="1"/>
  <c r="AB74" i="1"/>
  <c r="AC74" i="1" s="1"/>
  <c r="Z74" i="1"/>
  <c r="AA74" i="1" s="1"/>
  <c r="Y74" i="1"/>
  <c r="Z56" i="1"/>
  <c r="AA56" i="1" s="1"/>
  <c r="Y56" i="1"/>
  <c r="AB56" i="1"/>
  <c r="AC56" i="1" s="1"/>
  <c r="AB38" i="1"/>
  <c r="AC38" i="1" s="1"/>
  <c r="Z38" i="1"/>
  <c r="AA38" i="1" s="1"/>
  <c r="Y38" i="1"/>
  <c r="X38" i="1"/>
  <c r="X20" i="1"/>
  <c r="X37" i="1"/>
  <c r="X74" i="1"/>
  <c r="X73" i="1"/>
  <c r="X55" i="1"/>
  <c r="X56" i="1"/>
</calcChain>
</file>

<file path=xl/sharedStrings.xml><?xml version="1.0" encoding="utf-8"?>
<sst xmlns="http://schemas.openxmlformats.org/spreadsheetml/2006/main" count="407" uniqueCount="75">
  <si>
    <t>SANTA ROSA</t>
  </si>
  <si>
    <t>H-E Disseny: 80</t>
  </si>
  <si>
    <t>Pob. Sanejada: 80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</si>
  <si>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</si>
  <si>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</si>
  <si>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</si>
  <si>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</si>
  <si>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</si>
  <si>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</si>
  <si>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</si>
  <si>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</si>
  <si>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</si>
  <si>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</si>
  <si>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</si>
  <si>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</si>
  <si>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</si>
  <si>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</si>
  <si>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</si>
  <si>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 Influent </t>
  </si>
  <si>
    <t>Cond Efluent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</si>
  <si>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</si>
  <si>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</si>
  <si>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</si>
  <si>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</si>
  <si>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</si>
  <si>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</si>
  <si>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Consum</t>
  </si>
  <si>
    <t>Energia</t>
  </si>
  <si>
    <t>Saturació</t>
  </si>
  <si>
    <t xml:space="preserve">Saturacio </t>
  </si>
  <si>
    <t>Saturacio</t>
  </si>
  <si>
    <t>hab equiv.</t>
  </si>
  <si>
    <t>2018</t>
  </si>
  <si>
    <t>(m3/mes)</t>
  </si>
  <si>
    <t>(m3/dia)</t>
  </si>
  <si>
    <t>(mg/l)</t>
  </si>
  <si>
    <t>%</t>
  </si>
  <si>
    <t>(Kwh)</t>
  </si>
  <si>
    <t>(Kwh/m3)</t>
  </si>
  <si>
    <t>MES Kg/dia</t>
  </si>
  <si>
    <t>MES %</t>
  </si>
  <si>
    <t>DBO5 Kg/dia</t>
  </si>
  <si>
    <t>DBO5 %</t>
  </si>
  <si>
    <t>habitants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</si>
  <si>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</si>
  <si>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</si>
  <si>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</si>
  <si>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</si>
  <si>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</si>
  <si>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</si>
  <si>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</si>
  <si>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</si>
  <si>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</si>
  <si>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</si>
  <si>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</si>
  <si>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</si>
  <si>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18</t>
  </si>
  <si>
    <t>MITJA 18</t>
  </si>
  <si>
    <t>2019</t>
  </si>
  <si>
    <t>TOTAL 19</t>
  </si>
  <si>
    <t>MITJA 19</t>
  </si>
  <si>
    <t>2020</t>
  </si>
  <si>
    <t>Cabal tractat i consum electric del mes juliol no inclou dia 31/07/2020, dia en que es fa el traspas dels sistemes de sanejament del BE</t>
  </si>
  <si>
    <t>TOTAL 20</t>
  </si>
  <si>
    <t>MITJA 20</t>
  </si>
  <si>
    <t>2021</t>
  </si>
  <si>
    <t>TOTAL 21</t>
  </si>
  <si>
    <t>MITJA 21</t>
  </si>
  <si>
    <t>2022</t>
  </si>
  <si>
    <t>incorporació a la facturacio ACA del sistema DTOTR</t>
  </si>
  <si>
    <t>TOTAL 22</t>
  </si>
  <si>
    <t>MITJA 22</t>
  </si>
  <si>
    <t>2023</t>
  </si>
  <si>
    <t>TOTAL 23</t>
  </si>
  <si>
    <t>MITJA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</si>
</sst>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2" borderId="3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2" fillId="0" borderId="13" xfId="1" applyNumberFormat="1" applyFont="1" applyFill="1" applyBorder="1" applyAlignment="1">
      <alignment horizontal="center"/>
    </xf>
    <xf numFmtId="9" fontId="2" fillId="0" borderId="14" xfId="1" applyFont="1" applyFill="1" applyBorder="1" applyAlignment="1">
      <alignment horizontal="center"/>
    </xf>
    <xf numFmtId="2" fontId="2" fillId="0" borderId="15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right"/>
    </xf>
    <xf numFmtId="0" fontId="0" fillId="0" borderId="9" xfId="0" applyBorder="1"/>
    <xf numFmtId="0" fontId="1" fillId="8" borderId="9" xfId="0" applyFont="1" applyFill="1" applyBorder="1"/>
    <xf numFmtId="0" fontId="6" fillId="8" borderId="9" xfId="0" applyFont="1" applyFill="1" applyBorder="1" applyAlignment="1">
      <alignment horizontal="left"/>
    </xf>
    <xf numFmtId="0" fontId="6" fillId="8" borderId="9" xfId="0" applyFont="1" applyFill="1" applyBorder="1" applyAlignment="1">
      <alignment horizontal="right"/>
    </xf>
    <xf numFmtId="3" fontId="6" fillId="8" borderId="9" xfId="0" applyNumberFormat="1" applyFont="1" applyFill="1" applyBorder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left"/>
    </xf>
    <xf numFmtId="2" fontId="6" fillId="8" borderId="9" xfId="0" applyNumberFormat="1" applyFont="1" applyFill="1" applyBorder="1" applyAlignment="1">
      <alignment horizontal="right"/>
    </xf>
    <xf numFmtId="3" fontId="3" fillId="2" borderId="19" xfId="0" applyNumberFormat="1" applyFont="1" applyFill="1" applyBorder="1"/>
    <xf numFmtId="3" fontId="3" fillId="2" borderId="20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3" fillId="4" borderId="24" xfId="0" applyNumberFormat="1" applyFont="1" applyFill="1" applyBorder="1" applyAlignment="1">
      <alignment horizontal="center"/>
    </xf>
    <xf numFmtId="3" fontId="3" fillId="4" borderId="20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9" borderId="23" xfId="0" applyNumberFormat="1" applyFont="1" applyFill="1" applyBorder="1" applyAlignment="1">
      <alignment horizontal="center"/>
    </xf>
    <xf numFmtId="2" fontId="3" fillId="9" borderId="24" xfId="0" applyNumberFormat="1" applyFont="1" applyFill="1" applyBorder="1" applyAlignment="1">
      <alignment horizontal="center"/>
    </xf>
    <xf numFmtId="9" fontId="2" fillId="0" borderId="25" xfId="1" applyFont="1" applyBorder="1" applyAlignment="1">
      <alignment horizontal="center"/>
    </xf>
    <xf numFmtId="3" fontId="3" fillId="9" borderId="26" xfId="0" applyNumberFormat="1" applyFont="1" applyFill="1" applyBorder="1" applyAlignment="1">
      <alignment horizontal="center"/>
    </xf>
    <xf numFmtId="9" fontId="3" fillId="9" borderId="24" xfId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4" fontId="3" fillId="4" borderId="29" xfId="0" applyNumberFormat="1" applyFont="1" applyFill="1" applyBorder="1" applyAlignment="1">
      <alignment horizontal="center"/>
    </xf>
    <xf numFmtId="3" fontId="3" fillId="6" borderId="31" xfId="0" applyNumberFormat="1" applyFont="1" applyFill="1" applyBorder="1" applyAlignment="1">
      <alignment horizontal="center"/>
    </xf>
    <xf numFmtId="3" fontId="3" fillId="6" borderId="32" xfId="0" applyNumberFormat="1" applyFont="1" applyFill="1" applyBorder="1" applyAlignment="1">
      <alignment horizontal="center"/>
    </xf>
    <xf numFmtId="3" fontId="3" fillId="6" borderId="33" xfId="0" applyNumberFormat="1" applyFont="1" applyFill="1" applyBorder="1" applyAlignment="1">
      <alignment horizontal="center"/>
    </xf>
    <xf numFmtId="3" fontId="3" fillId="6" borderId="19" xfId="0" applyNumberFormat="1" applyFont="1" applyFill="1" applyBorder="1" applyAlignment="1">
      <alignment horizontal="center"/>
    </xf>
    <xf numFmtId="3" fontId="3" fillId="6" borderId="34" xfId="0" applyNumberFormat="1" applyFont="1" applyFill="1" applyBorder="1" applyAlignment="1">
      <alignment horizontal="center"/>
    </xf>
    <xf numFmtId="2" fontId="3" fillId="2" borderId="35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9" fontId="2" fillId="0" borderId="37" xfId="1" applyFont="1" applyFill="1" applyBorder="1" applyAlignment="1">
      <alignment horizontal="center"/>
    </xf>
    <xf numFmtId="9" fontId="2" fillId="0" borderId="38" xfId="1" applyFont="1" applyFill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9" fontId="3" fillId="4" borderId="41" xfId="1" applyFont="1" applyFill="1" applyBorder="1" applyAlignment="1">
      <alignment horizontal="center"/>
    </xf>
    <xf numFmtId="2" fontId="3" fillId="4" borderId="42" xfId="1" applyNumberFormat="1" applyFont="1" applyFill="1" applyBorder="1" applyAlignment="1">
      <alignment horizontal="center"/>
    </xf>
    <xf numFmtId="9" fontId="3" fillId="4" borderId="43" xfId="1" applyFont="1" applyFill="1" applyBorder="1" applyAlignment="1">
      <alignment horizontal="center"/>
    </xf>
    <xf numFmtId="2" fontId="3" fillId="4" borderId="44" xfId="1" applyNumberFormat="1" applyFont="1" applyFill="1" applyBorder="1" applyAlignment="1">
      <alignment horizontal="center"/>
    </xf>
    <xf numFmtId="9" fontId="3" fillId="4" borderId="45" xfId="1" applyFont="1" applyFill="1" applyBorder="1" applyAlignment="1">
      <alignment horizontal="center"/>
    </xf>
    <xf numFmtId="3" fontId="3" fillId="6" borderId="46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1" fontId="0" fillId="0" borderId="48" xfId="0" applyNumberFormat="1" applyBorder="1"/>
    <xf numFmtId="0" fontId="6" fillId="5" borderId="0" xfId="0" applyFont="1" applyFill="1"/>
    <xf numFmtId="3" fontId="3" fillId="10" borderId="30" xfId="0" applyNumberFormat="1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2" fontId="2" fillId="0" borderId="25" xfId="1" applyNumberFormat="1" applyFont="1" applyBorder="1" applyAlignment="1">
      <alignment horizontal="center"/>
    </xf>
    <xf numFmtId="2" fontId="3" fillId="9" borderId="26" xfId="0" applyNumberFormat="1" applyFont="1" applyFill="1" applyBorder="1" applyAlignment="1">
      <alignment horizontal="center"/>
    </xf>
    <xf numFmtId="2" fontId="3" fillId="9" borderId="24" xfId="1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2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E111"/>
  <sheetViews>
    <sheetView showGridLines="0" tabSelected="1" workbookViewId="0">
      <pane xSplit="1" topLeftCell="P91" activePane="topRight" state="frozen"/>
      <selection pane="topRight" activeCell="C115" sqref="C115"/>
    </sheetView>
  </sheetViews>
  <sheetFormatPr defaultColWidth="12.7109375" defaultRowHeight="12.75"/>
  <cols>
    <col min="1" max="1" width="10.42578125" customWidth="1"/>
    <col min="2" max="2" width="10.5703125" customWidth="1"/>
    <col min="3" max="3" width="10.140625" customWidth="1"/>
    <col min="4" max="4" width="10.85546875" customWidth="1"/>
    <col min="5" max="5" width="11.42578125" customWidth="1"/>
    <col min="6" max="6" width="7.7109375" style="9" customWidth="1"/>
    <col min="7" max="7" width="11.42578125" customWidth="1"/>
    <col min="8" max="8" width="12.7109375" customWidth="1"/>
    <col min="9" max="9" width="7.85546875" style="9" customWidth="1"/>
    <col min="10" max="10" width="11.42578125" customWidth="1"/>
    <col min="11" max="11" width="10.85546875" customWidth="1"/>
    <col min="12" max="12" width="7.42578125" style="9" customWidth="1"/>
    <col min="23" max="23" width="10.140625" style="8" customWidth="1"/>
  </cols>
  <sheetData>
    <row r="1" spans="1:30" ht="26.25">
      <c r="A1" s="1"/>
      <c r="B1" s="1"/>
      <c r="C1" s="16" t="s">
        <v>0</v>
      </c>
      <c r="D1" s="1"/>
      <c r="E1" s="4"/>
      <c r="F1" s="2"/>
      <c r="G1" s="111" t="s">
        <v>1</v>
      </c>
      <c r="H1" s="2"/>
      <c r="I1" s="2"/>
      <c r="J1" s="111" t="s">
        <v>2</v>
      </c>
      <c r="K1" s="2"/>
      <c r="L1" s="2"/>
      <c r="M1" s="2"/>
      <c r="N1" s="2"/>
      <c r="O1" s="2"/>
      <c r="W1" s="3"/>
      <c r="X1" s="2"/>
    </row>
    <row r="2" spans="1:30">
      <c r="A2" s="1"/>
      <c r="B2" s="37" t="s">
        <v>3</v>
      </c>
      <c r="C2" s="37">
        <v>18</v>
      </c>
      <c r="D2" s="38" t="s">
        <v>4</v>
      </c>
      <c r="E2" s="39">
        <v>299</v>
      </c>
      <c r="F2" s="40" t="s">
        <v>5</v>
      </c>
      <c r="G2" s="41">
        <v>315</v>
      </c>
      <c r="H2" s="2"/>
      <c r="I2" s="2"/>
      <c r="J2" s="2"/>
      <c r="K2" s="2"/>
      <c r="L2" s="2"/>
      <c r="M2" s="2"/>
      <c r="N2" s="2"/>
      <c r="O2" s="2"/>
      <c r="W2" s="3"/>
      <c r="X2" s="2"/>
    </row>
    <row r="3" spans="1:30">
      <c r="B3" s="42"/>
      <c r="C3" s="43" t="s">
        <v>6</v>
      </c>
      <c r="D3" s="44" t="s">
        <v>4</v>
      </c>
      <c r="E3" s="51">
        <f>(E2*C2)/1000</f>
        <v>5.3819999999999997</v>
      </c>
      <c r="F3" s="46" t="s">
        <v>5</v>
      </c>
      <c r="G3" s="45">
        <f>(C2*G2)/1000</f>
        <v>5.67</v>
      </c>
    </row>
    <row r="4" spans="1:30" ht="13.5" thickBot="1">
      <c r="C4" s="47"/>
      <c r="D4" s="48"/>
      <c r="E4" s="49"/>
      <c r="F4" s="50"/>
      <c r="G4" s="49"/>
    </row>
    <row r="5" spans="1:30" ht="13.5" thickTop="1">
      <c r="A5" s="13" t="s">
        <v>7</v>
      </c>
      <c r="B5" s="14" t="s">
        <v>8</v>
      </c>
      <c r="C5" s="55" t="s">
        <v>8</v>
      </c>
      <c r="D5" s="52" t="s">
        <v>9</v>
      </c>
      <c r="E5" s="14" t="s">
        <v>10</v>
      </c>
      <c r="F5" s="72" t="s">
        <v>4</v>
      </c>
      <c r="G5" s="71" t="s">
        <v>11</v>
      </c>
      <c r="H5" s="14" t="s">
        <v>12</v>
      </c>
      <c r="I5" s="72" t="s">
        <v>5</v>
      </c>
      <c r="J5" s="14" t="s">
        <v>13</v>
      </c>
      <c r="K5" s="14" t="s">
        <v>14</v>
      </c>
      <c r="L5" s="72" t="s">
        <v>15</v>
      </c>
      <c r="M5" s="17" t="s">
        <v>16</v>
      </c>
      <c r="N5" s="14" t="s">
        <v>17</v>
      </c>
      <c r="O5" s="17" t="s">
        <v>18</v>
      </c>
      <c r="P5" s="55" t="s">
        <v>19</v>
      </c>
      <c r="Q5" s="71" t="s">
        <v>20</v>
      </c>
      <c r="R5" s="14" t="s">
        <v>21</v>
      </c>
      <c r="S5" s="72" t="s">
        <v>22</v>
      </c>
      <c r="T5" s="14" t="s">
        <v>23</v>
      </c>
      <c r="U5" s="14" t="s">
        <v>24</v>
      </c>
      <c r="V5" s="72" t="s">
        <v>25</v>
      </c>
      <c r="W5" s="15" t="s">
        <v>26</v>
      </c>
      <c r="X5" s="15" t="s">
        <v>27</v>
      </c>
      <c r="Y5" s="86" t="s">
        <v>28</v>
      </c>
      <c r="Z5" s="87" t="s">
        <v>29</v>
      </c>
      <c r="AA5" s="88" t="s">
        <v>30</v>
      </c>
      <c r="AB5" s="89" t="s">
        <v>28</v>
      </c>
      <c r="AC5" s="90" t="s">
        <v>28</v>
      </c>
      <c r="AD5" s="102" t="s">
        <v>31</v>
      </c>
    </row>
    <row r="6" spans="1:30" ht="13.5" thickBot="1">
      <c r="A6" s="10" t="s">
        <v>32</v>
      </c>
      <c r="B6" s="11" t="s">
        <v>33</v>
      </c>
      <c r="C6" s="56" t="s">
        <v>34</v>
      </c>
      <c r="D6" s="53" t="s">
        <v>35</v>
      </c>
      <c r="E6" s="11" t="s">
        <v>35</v>
      </c>
      <c r="F6" s="73" t="s">
        <v>36</v>
      </c>
      <c r="G6" s="53" t="s">
        <v>35</v>
      </c>
      <c r="H6" s="11" t="s">
        <v>35</v>
      </c>
      <c r="I6" s="73" t="s">
        <v>36</v>
      </c>
      <c r="J6" s="11" t="s">
        <v>35</v>
      </c>
      <c r="K6" s="11" t="s">
        <v>35</v>
      </c>
      <c r="L6" s="73" t="s">
        <v>36</v>
      </c>
      <c r="M6" s="11"/>
      <c r="N6" s="11"/>
      <c r="O6" s="11"/>
      <c r="P6" s="79"/>
      <c r="Q6" s="78"/>
      <c r="R6" s="10"/>
      <c r="S6" s="73" t="s">
        <v>36</v>
      </c>
      <c r="T6" s="10"/>
      <c r="U6" s="10"/>
      <c r="V6" s="73" t="s">
        <v>36</v>
      </c>
      <c r="W6" s="12" t="s">
        <v>37</v>
      </c>
      <c r="X6" s="12" t="s">
        <v>38</v>
      </c>
      <c r="Y6" s="91" t="s">
        <v>8</v>
      </c>
      <c r="Z6" s="31" t="s">
        <v>39</v>
      </c>
      <c r="AA6" s="32" t="s">
        <v>40</v>
      </c>
      <c r="AB6" s="33" t="s">
        <v>41</v>
      </c>
      <c r="AC6" s="92" t="s">
        <v>42</v>
      </c>
      <c r="AD6" s="103" t="s">
        <v>43</v>
      </c>
    </row>
    <row r="7" spans="1:30" ht="13.5" thickTop="1">
      <c r="A7" s="20" t="s">
        <v>44</v>
      </c>
      <c r="B7" s="5"/>
      <c r="C7" s="57"/>
      <c r="D7" s="54"/>
      <c r="E7" s="5"/>
      <c r="F7" s="74"/>
      <c r="G7" s="54"/>
      <c r="H7" s="5"/>
      <c r="I7" s="74"/>
      <c r="J7" s="5"/>
      <c r="K7" s="5"/>
      <c r="L7" s="74"/>
      <c r="M7" s="18"/>
      <c r="N7" s="18"/>
      <c r="O7" s="5"/>
      <c r="P7" s="57"/>
      <c r="Q7" s="54"/>
      <c r="R7" s="18"/>
      <c r="S7" s="74"/>
      <c r="T7" s="5"/>
      <c r="U7" s="18"/>
      <c r="V7" s="74"/>
      <c r="W7" s="19"/>
      <c r="X7" s="6"/>
      <c r="Y7" s="93">
        <f>C7/$C$2</f>
        <v>0</v>
      </c>
      <c r="Z7" s="34">
        <f>(C7*D7)/1000</f>
        <v>0</v>
      </c>
      <c r="AA7" s="35">
        <f>(Z7)/$E$3</f>
        <v>0</v>
      </c>
      <c r="AB7" s="36">
        <f>(C7*G7)/1000</f>
        <v>0</v>
      </c>
      <c r="AC7" s="94">
        <f>(AB7)/$G$3</f>
        <v>0</v>
      </c>
      <c r="AD7" s="104">
        <f>(0.8*C7*G7)/60</f>
        <v>0</v>
      </c>
    </row>
    <row r="8" spans="1:30">
      <c r="A8" s="20" t="s">
        <v>45</v>
      </c>
      <c r="B8" s="5"/>
      <c r="C8" s="57"/>
      <c r="D8" s="54"/>
      <c r="E8" s="5"/>
      <c r="F8" s="74"/>
      <c r="G8" s="54"/>
      <c r="H8" s="5"/>
      <c r="I8" s="74"/>
      <c r="J8" s="5"/>
      <c r="K8" s="5"/>
      <c r="L8" s="74"/>
      <c r="M8" s="18"/>
      <c r="N8" s="18"/>
      <c r="O8" s="5"/>
      <c r="P8" s="57"/>
      <c r="Q8" s="54"/>
      <c r="R8" s="18"/>
      <c r="S8" s="74"/>
      <c r="T8" s="5"/>
      <c r="U8" s="18"/>
      <c r="V8" s="74"/>
      <c r="W8" s="5"/>
      <c r="X8" s="6"/>
      <c r="Y8" s="93">
        <f t="shared" ref="Y8:Y18" si="0">C8/$C$2</f>
        <v>0</v>
      </c>
      <c r="Z8" s="34">
        <f t="shared" ref="Z8:Z18" si="1">(C8*D8)/1000</f>
        <v>0</v>
      </c>
      <c r="AA8" s="35">
        <f t="shared" ref="AA8:AA18" si="2">(Z8)/$E$3</f>
        <v>0</v>
      </c>
      <c r="AB8" s="36">
        <f t="shared" ref="AB8:AB18" si="3">(C8*G8)/1000</f>
        <v>0</v>
      </c>
      <c r="AC8" s="94">
        <f t="shared" ref="AC8:AC20" si="4">(AB8)/$G$3</f>
        <v>0</v>
      </c>
      <c r="AD8" s="104">
        <f t="shared" ref="AD8:AD18" si="5">(0.8*C8*G8)/60</f>
        <v>0</v>
      </c>
    </row>
    <row r="9" spans="1:30">
      <c r="A9" s="20" t="s">
        <v>46</v>
      </c>
      <c r="B9" s="5"/>
      <c r="C9" s="57"/>
      <c r="D9" s="54"/>
      <c r="E9" s="5"/>
      <c r="F9" s="74"/>
      <c r="G9" s="54"/>
      <c r="H9" s="5"/>
      <c r="I9" s="74"/>
      <c r="J9" s="5"/>
      <c r="K9" s="5"/>
      <c r="L9" s="74"/>
      <c r="M9" s="18"/>
      <c r="N9" s="18"/>
      <c r="O9" s="5"/>
      <c r="P9" s="57"/>
      <c r="Q9" s="54"/>
      <c r="R9" s="18"/>
      <c r="S9" s="74"/>
      <c r="T9" s="5"/>
      <c r="U9" s="18"/>
      <c r="V9" s="74"/>
      <c r="W9" s="5"/>
      <c r="X9" s="6"/>
      <c r="Y9" s="93">
        <f t="shared" si="0"/>
        <v>0</v>
      </c>
      <c r="Z9" s="34">
        <f t="shared" si="1"/>
        <v>0</v>
      </c>
      <c r="AA9" s="35">
        <f t="shared" si="2"/>
        <v>0</v>
      </c>
      <c r="AB9" s="36">
        <f t="shared" si="3"/>
        <v>0</v>
      </c>
      <c r="AC9" s="94">
        <f t="shared" si="4"/>
        <v>0</v>
      </c>
      <c r="AD9" s="104">
        <f t="shared" si="5"/>
        <v>0</v>
      </c>
    </row>
    <row r="10" spans="1:30">
      <c r="A10" s="20" t="s">
        <v>47</v>
      </c>
      <c r="B10" s="5"/>
      <c r="C10" s="57"/>
      <c r="D10" s="54"/>
      <c r="E10" s="5"/>
      <c r="F10" s="74"/>
      <c r="G10" s="54"/>
      <c r="H10" s="5"/>
      <c r="I10" s="74"/>
      <c r="J10" s="5"/>
      <c r="K10" s="5"/>
      <c r="L10" s="74"/>
      <c r="M10" s="18"/>
      <c r="N10" s="18"/>
      <c r="O10" s="5"/>
      <c r="P10" s="57"/>
      <c r="Q10" s="54"/>
      <c r="R10" s="18"/>
      <c r="S10" s="74"/>
      <c r="T10" s="5"/>
      <c r="U10" s="18"/>
      <c r="V10" s="74"/>
      <c r="W10" s="5"/>
      <c r="X10" s="6"/>
      <c r="Y10" s="93">
        <f t="shared" si="0"/>
        <v>0</v>
      </c>
      <c r="Z10" s="34">
        <f t="shared" si="1"/>
        <v>0</v>
      </c>
      <c r="AA10" s="35">
        <f t="shared" si="2"/>
        <v>0</v>
      </c>
      <c r="AB10" s="36">
        <f t="shared" si="3"/>
        <v>0</v>
      </c>
      <c r="AC10" s="94">
        <f t="shared" si="4"/>
        <v>0</v>
      </c>
      <c r="AD10" s="104">
        <f t="shared" si="5"/>
        <v>0</v>
      </c>
    </row>
    <row r="11" spans="1:30">
      <c r="A11" s="20" t="s">
        <v>48</v>
      </c>
      <c r="B11" s="5"/>
      <c r="C11" s="57"/>
      <c r="D11" s="54"/>
      <c r="E11" s="5"/>
      <c r="F11" s="74"/>
      <c r="G11" s="54"/>
      <c r="H11" s="5"/>
      <c r="I11" s="74"/>
      <c r="J11" s="5"/>
      <c r="K11" s="5"/>
      <c r="L11" s="74"/>
      <c r="M11" s="18"/>
      <c r="N11" s="18"/>
      <c r="O11" s="5"/>
      <c r="P11" s="57"/>
      <c r="Q11" s="54"/>
      <c r="R11" s="18"/>
      <c r="S11" s="74"/>
      <c r="T11" s="5"/>
      <c r="U11" s="18"/>
      <c r="V11" s="74"/>
      <c r="W11" s="5"/>
      <c r="X11" s="6"/>
      <c r="Y11" s="93">
        <f t="shared" si="0"/>
        <v>0</v>
      </c>
      <c r="Z11" s="34">
        <f t="shared" si="1"/>
        <v>0</v>
      </c>
      <c r="AA11" s="35">
        <f t="shared" si="2"/>
        <v>0</v>
      </c>
      <c r="AB11" s="36">
        <f t="shared" si="3"/>
        <v>0</v>
      </c>
      <c r="AC11" s="94">
        <f t="shared" si="4"/>
        <v>0</v>
      </c>
      <c r="AD11" s="104">
        <f t="shared" si="5"/>
        <v>0</v>
      </c>
    </row>
    <row r="12" spans="1:30">
      <c r="A12" s="20" t="s">
        <v>49</v>
      </c>
      <c r="B12" s="5"/>
      <c r="C12" s="57"/>
      <c r="D12" s="54"/>
      <c r="E12" s="5"/>
      <c r="F12" s="74"/>
      <c r="G12" s="54"/>
      <c r="H12" s="5"/>
      <c r="I12" s="74"/>
      <c r="J12" s="5"/>
      <c r="K12" s="5"/>
      <c r="L12" s="74"/>
      <c r="M12" s="18"/>
      <c r="N12" s="18"/>
      <c r="O12" s="5"/>
      <c r="P12" s="57"/>
      <c r="Q12" s="54"/>
      <c r="R12" s="18"/>
      <c r="S12" s="74"/>
      <c r="T12" s="5"/>
      <c r="U12" s="18"/>
      <c r="V12" s="74"/>
      <c r="W12" s="5"/>
      <c r="X12" s="6"/>
      <c r="Y12" s="93">
        <f t="shared" si="0"/>
        <v>0</v>
      </c>
      <c r="Z12" s="34">
        <f t="shared" si="1"/>
        <v>0</v>
      </c>
      <c r="AA12" s="35">
        <f t="shared" si="2"/>
        <v>0</v>
      </c>
      <c r="AB12" s="36">
        <f t="shared" si="3"/>
        <v>0</v>
      </c>
      <c r="AC12" s="94">
        <f t="shared" si="4"/>
        <v>0</v>
      </c>
      <c r="AD12" s="104">
        <f t="shared" si="5"/>
        <v>0</v>
      </c>
    </row>
    <row r="13" spans="1:30">
      <c r="A13" s="20" t="s">
        <v>50</v>
      </c>
      <c r="B13" s="5">
        <v>279</v>
      </c>
      <c r="C13" s="57">
        <v>9</v>
      </c>
      <c r="D13" s="54">
        <v>267</v>
      </c>
      <c r="E13" s="5">
        <v>10</v>
      </c>
      <c r="F13" s="74">
        <v>0.96254681647940077</v>
      </c>
      <c r="G13" s="54"/>
      <c r="H13" s="5"/>
      <c r="I13" s="74"/>
      <c r="J13" s="5">
        <v>583</v>
      </c>
      <c r="K13" s="5">
        <v>275</v>
      </c>
      <c r="L13" s="74">
        <v>0.52830188679245282</v>
      </c>
      <c r="M13" s="21">
        <v>7.2866666666666662</v>
      </c>
      <c r="N13" s="21">
        <v>7.1449999999999996</v>
      </c>
      <c r="O13" s="22">
        <v>1821</v>
      </c>
      <c r="P13" s="80">
        <v>3170</v>
      </c>
      <c r="Q13" s="54">
        <v>114</v>
      </c>
      <c r="R13" s="18">
        <v>86.3</v>
      </c>
      <c r="S13" s="74">
        <v>0.24298245614035091</v>
      </c>
      <c r="T13" s="5">
        <v>8.8000000000000007</v>
      </c>
      <c r="U13" s="18"/>
      <c r="V13" s="74"/>
      <c r="W13" s="5">
        <v>653</v>
      </c>
      <c r="X13" s="6">
        <f t="shared" ref="X13:X18" si="6">B13</f>
        <v>279</v>
      </c>
      <c r="Y13" s="93">
        <f t="shared" si="0"/>
        <v>0.5</v>
      </c>
      <c r="Z13" s="34">
        <f t="shared" si="1"/>
        <v>2.403</v>
      </c>
      <c r="AA13" s="35">
        <f t="shared" si="2"/>
        <v>0.44648829431438131</v>
      </c>
      <c r="AB13" s="36">
        <f t="shared" si="3"/>
        <v>0</v>
      </c>
      <c r="AC13" s="94">
        <f t="shared" si="4"/>
        <v>0</v>
      </c>
      <c r="AD13" s="104">
        <f t="shared" si="5"/>
        <v>0</v>
      </c>
    </row>
    <row r="14" spans="1:30">
      <c r="A14" s="20" t="s">
        <v>51</v>
      </c>
      <c r="B14" s="5">
        <v>279</v>
      </c>
      <c r="C14" s="57">
        <v>9</v>
      </c>
      <c r="D14" s="54">
        <v>203</v>
      </c>
      <c r="E14" s="5">
        <v>10</v>
      </c>
      <c r="F14" s="74">
        <v>0.95073891625615758</v>
      </c>
      <c r="G14" s="54">
        <v>378</v>
      </c>
      <c r="H14" s="5">
        <v>118</v>
      </c>
      <c r="I14" s="74">
        <v>0.68783068783068779</v>
      </c>
      <c r="J14" s="5">
        <v>556</v>
      </c>
      <c r="K14" s="5">
        <v>235</v>
      </c>
      <c r="L14" s="74">
        <v>0.57733812949640284</v>
      </c>
      <c r="M14" s="18">
        <v>7.5724999999999998</v>
      </c>
      <c r="N14" s="18">
        <v>7.0387499999999994</v>
      </c>
      <c r="O14" s="5">
        <v>2356.25</v>
      </c>
      <c r="P14" s="57">
        <v>1910.75</v>
      </c>
      <c r="Q14" s="54">
        <v>112.8</v>
      </c>
      <c r="R14" s="18">
        <v>91.64</v>
      </c>
      <c r="S14" s="74">
        <v>0.18758865248226947</v>
      </c>
      <c r="T14" s="5">
        <v>9.1</v>
      </c>
      <c r="U14" s="18">
        <v>12.25</v>
      </c>
      <c r="V14" s="74">
        <v>-0.3461538461538462</v>
      </c>
      <c r="W14" s="5">
        <v>1545</v>
      </c>
      <c r="X14" s="6">
        <f t="shared" si="6"/>
        <v>279</v>
      </c>
      <c r="Y14" s="93">
        <f t="shared" si="0"/>
        <v>0.5</v>
      </c>
      <c r="Z14" s="34">
        <f t="shared" si="1"/>
        <v>1.827</v>
      </c>
      <c r="AA14" s="35">
        <f t="shared" si="2"/>
        <v>0.33946488294314381</v>
      </c>
      <c r="AB14" s="36">
        <f t="shared" si="3"/>
        <v>3.4020000000000001</v>
      </c>
      <c r="AC14" s="94">
        <f t="shared" si="4"/>
        <v>0.6</v>
      </c>
      <c r="AD14" s="104">
        <f t="shared" si="5"/>
        <v>45.36</v>
      </c>
    </row>
    <row r="15" spans="1:30">
      <c r="A15" s="20" t="s">
        <v>52</v>
      </c>
      <c r="B15" s="5">
        <v>271</v>
      </c>
      <c r="C15" s="57">
        <v>9.0333333333333332</v>
      </c>
      <c r="D15" s="54">
        <v>118</v>
      </c>
      <c r="E15" s="5">
        <v>10</v>
      </c>
      <c r="F15" s="74">
        <v>0.9152542372881356</v>
      </c>
      <c r="G15" s="54">
        <v>370</v>
      </c>
      <c r="H15" s="5">
        <v>93</v>
      </c>
      <c r="I15" s="74">
        <v>0.74864864864864866</v>
      </c>
      <c r="J15" s="5">
        <v>595</v>
      </c>
      <c r="K15" s="5">
        <v>119</v>
      </c>
      <c r="L15" s="74">
        <v>0.8</v>
      </c>
      <c r="M15" s="18">
        <v>7.3433333333333337</v>
      </c>
      <c r="N15" s="18">
        <v>7.5442857142857145</v>
      </c>
      <c r="O15" s="5">
        <v>1651.5</v>
      </c>
      <c r="P15" s="57">
        <v>1666.1428571428571</v>
      </c>
      <c r="Q15" s="54">
        <v>101.5</v>
      </c>
      <c r="R15" s="18">
        <v>88.58</v>
      </c>
      <c r="S15" s="74">
        <v>0.12729064039408869</v>
      </c>
      <c r="T15" s="5">
        <v>9.1</v>
      </c>
      <c r="U15" s="18">
        <v>10.18</v>
      </c>
      <c r="V15" s="74">
        <v>-0.11868131868131869</v>
      </c>
      <c r="W15" s="5">
        <v>1413</v>
      </c>
      <c r="X15" s="6">
        <f t="shared" si="6"/>
        <v>271</v>
      </c>
      <c r="Y15" s="93">
        <f t="shared" si="0"/>
        <v>0.50185185185185188</v>
      </c>
      <c r="Z15" s="34">
        <f t="shared" si="1"/>
        <v>1.0659333333333334</v>
      </c>
      <c r="AA15" s="35">
        <f t="shared" si="2"/>
        <v>0.19805524588133286</v>
      </c>
      <c r="AB15" s="36">
        <f t="shared" si="3"/>
        <v>3.3423333333333334</v>
      </c>
      <c r="AC15" s="94">
        <f t="shared" si="4"/>
        <v>0.58947677836566725</v>
      </c>
      <c r="AD15" s="104">
        <f t="shared" si="5"/>
        <v>44.564444444444447</v>
      </c>
    </row>
    <row r="16" spans="1:30">
      <c r="A16" s="20" t="s">
        <v>53</v>
      </c>
      <c r="B16" s="5">
        <v>219</v>
      </c>
      <c r="C16" s="57">
        <v>9.5217391304347831</v>
      </c>
      <c r="D16" s="54">
        <v>133</v>
      </c>
      <c r="E16" s="5">
        <v>5</v>
      </c>
      <c r="F16" s="74">
        <v>0.96240601503759393</v>
      </c>
      <c r="G16" s="54">
        <v>290</v>
      </c>
      <c r="H16" s="5">
        <v>30</v>
      </c>
      <c r="I16" s="74">
        <v>0.89655172413793105</v>
      </c>
      <c r="J16" s="5">
        <v>531</v>
      </c>
      <c r="K16" s="5">
        <v>121</v>
      </c>
      <c r="L16" s="74">
        <v>0.77212806026365344</v>
      </c>
      <c r="M16" s="18">
        <v>7.2922222222222217</v>
      </c>
      <c r="N16" s="21">
        <v>7.3755555555555565</v>
      </c>
      <c r="O16" s="5">
        <v>1549.6666666666667</v>
      </c>
      <c r="P16" s="80">
        <v>1624.6666666666667</v>
      </c>
      <c r="Q16" s="54">
        <v>68</v>
      </c>
      <c r="R16" s="18">
        <v>92.3</v>
      </c>
      <c r="S16" s="74">
        <v>-0.35735294117647054</v>
      </c>
      <c r="T16" s="5">
        <v>9.3000000000000007</v>
      </c>
      <c r="U16" s="18">
        <v>9.4</v>
      </c>
      <c r="V16" s="74">
        <v>-1.0752688172042972E-2</v>
      </c>
      <c r="W16" s="5">
        <v>1488</v>
      </c>
      <c r="X16" s="6">
        <f t="shared" si="6"/>
        <v>219</v>
      </c>
      <c r="Y16" s="93">
        <f t="shared" si="0"/>
        <v>0.52898550724637683</v>
      </c>
      <c r="Z16" s="34">
        <f t="shared" si="1"/>
        <v>1.2663913043478263</v>
      </c>
      <c r="AA16" s="35">
        <f t="shared" si="2"/>
        <v>0.23530124569822117</v>
      </c>
      <c r="AB16" s="36">
        <f t="shared" si="3"/>
        <v>2.761304347826087</v>
      </c>
      <c r="AC16" s="94">
        <f t="shared" si="4"/>
        <v>0.4870025304807914</v>
      </c>
      <c r="AD16" s="104">
        <f t="shared" si="5"/>
        <v>36.817391304347822</v>
      </c>
    </row>
    <row r="17" spans="1:30">
      <c r="A17" s="20" t="s">
        <v>54</v>
      </c>
      <c r="B17" s="5">
        <v>315</v>
      </c>
      <c r="C17" s="57">
        <v>13.695652173913043</v>
      </c>
      <c r="D17" s="54">
        <v>345</v>
      </c>
      <c r="E17" s="5">
        <v>5</v>
      </c>
      <c r="F17" s="74">
        <v>0.98550724637681164</v>
      </c>
      <c r="G17" s="54">
        <v>401</v>
      </c>
      <c r="H17" s="5">
        <v>47</v>
      </c>
      <c r="I17" s="74">
        <v>0.88279301745635907</v>
      </c>
      <c r="J17" s="5">
        <v>718</v>
      </c>
      <c r="K17" s="5">
        <v>98</v>
      </c>
      <c r="L17" s="74">
        <v>0.86350974930362112</v>
      </c>
      <c r="M17" s="18">
        <v>7.0857142857142863</v>
      </c>
      <c r="N17" s="18">
        <v>7.4785714285714278</v>
      </c>
      <c r="O17" s="5">
        <v>1175.8571428571429</v>
      </c>
      <c r="P17" s="57">
        <v>1107.8571428571429</v>
      </c>
      <c r="Q17" s="54">
        <v>68.900000000000006</v>
      </c>
      <c r="R17" s="18">
        <v>54.7</v>
      </c>
      <c r="S17" s="74">
        <v>0.20609579100145139</v>
      </c>
      <c r="T17" s="5">
        <v>8.9</v>
      </c>
      <c r="U17" s="18">
        <v>6.1</v>
      </c>
      <c r="V17" s="74">
        <v>0.31460674157303375</v>
      </c>
      <c r="W17" s="5">
        <v>1615</v>
      </c>
      <c r="X17" s="6">
        <f t="shared" si="6"/>
        <v>315</v>
      </c>
      <c r="Y17" s="93">
        <f t="shared" si="0"/>
        <v>0.76086956521739124</v>
      </c>
      <c r="Z17" s="34">
        <f t="shared" si="1"/>
        <v>4.7249999999999996</v>
      </c>
      <c r="AA17" s="35">
        <f t="shared" si="2"/>
        <v>0.87792642140468224</v>
      </c>
      <c r="AB17" s="36">
        <f t="shared" si="3"/>
        <v>5.4919565217391302</v>
      </c>
      <c r="AC17" s="94">
        <f t="shared" si="4"/>
        <v>0.96859903381642509</v>
      </c>
      <c r="AD17" s="104">
        <f t="shared" si="5"/>
        <v>73.226086956521755</v>
      </c>
    </row>
    <row r="18" spans="1:30" ht="13.5" thickBot="1">
      <c r="A18" s="20" t="s">
        <v>55</v>
      </c>
      <c r="B18" s="5">
        <v>234</v>
      </c>
      <c r="C18" s="57">
        <v>10.173913043478262</v>
      </c>
      <c r="D18" s="54">
        <v>176</v>
      </c>
      <c r="E18" s="5">
        <v>5</v>
      </c>
      <c r="F18" s="74">
        <v>0.97159090909090906</v>
      </c>
      <c r="G18" s="54">
        <v>438</v>
      </c>
      <c r="H18" s="5">
        <v>83</v>
      </c>
      <c r="I18" s="74">
        <v>0.81050228310502281</v>
      </c>
      <c r="J18" s="5">
        <v>725</v>
      </c>
      <c r="K18" s="5">
        <v>167</v>
      </c>
      <c r="L18" s="74">
        <v>0.76965517241379311</v>
      </c>
      <c r="M18" s="18">
        <v>7.17</v>
      </c>
      <c r="N18" s="18">
        <v>7.5775000000000006</v>
      </c>
      <c r="O18" s="5">
        <v>1789</v>
      </c>
      <c r="P18" s="57">
        <v>1793</v>
      </c>
      <c r="Q18" s="54">
        <v>96.9</v>
      </c>
      <c r="R18" s="18">
        <v>97.7</v>
      </c>
      <c r="S18" s="74">
        <v>-8.2559339525283496E-3</v>
      </c>
      <c r="T18" s="5">
        <v>12.1</v>
      </c>
      <c r="U18" s="18">
        <v>10.4</v>
      </c>
      <c r="V18" s="74">
        <v>0.14049586776859499</v>
      </c>
      <c r="W18" s="5">
        <v>1586</v>
      </c>
      <c r="X18" s="6">
        <f t="shared" si="6"/>
        <v>234</v>
      </c>
      <c r="Y18" s="93">
        <f t="shared" si="0"/>
        <v>0.56521739130434789</v>
      </c>
      <c r="Z18" s="34">
        <f t="shared" si="1"/>
        <v>1.7906086956521741</v>
      </c>
      <c r="AA18" s="35">
        <f t="shared" si="2"/>
        <v>0.33270321361058608</v>
      </c>
      <c r="AB18" s="36">
        <f t="shared" si="3"/>
        <v>4.4561739130434788</v>
      </c>
      <c r="AC18" s="94">
        <f t="shared" si="4"/>
        <v>0.78592132505175993</v>
      </c>
      <c r="AD18" s="104">
        <f t="shared" si="5"/>
        <v>59.415652173913053</v>
      </c>
    </row>
    <row r="19" spans="1:30" ht="13.5" thickTop="1">
      <c r="A19" s="23" t="s">
        <v>56</v>
      </c>
      <c r="B19" s="24">
        <f>SUM(B7:B18)</f>
        <v>1597</v>
      </c>
      <c r="C19" s="62"/>
      <c r="D19" s="63"/>
      <c r="E19" s="64"/>
      <c r="F19" s="75"/>
      <c r="G19" s="63"/>
      <c r="H19" s="64"/>
      <c r="I19" s="75"/>
      <c r="J19" s="64"/>
      <c r="K19" s="64"/>
      <c r="L19" s="75"/>
      <c r="M19" s="65"/>
      <c r="N19" s="65"/>
      <c r="O19" s="66"/>
      <c r="P19" s="62"/>
      <c r="Q19" s="63"/>
      <c r="R19" s="65"/>
      <c r="S19" s="75"/>
      <c r="T19" s="64"/>
      <c r="U19" s="65"/>
      <c r="V19" s="75"/>
      <c r="W19" s="24">
        <f>SUM(W7:W18)</f>
        <v>8300</v>
      </c>
      <c r="X19" s="64"/>
      <c r="Y19" s="95"/>
      <c r="Z19" s="68"/>
      <c r="AA19" s="69"/>
      <c r="AB19" s="70"/>
      <c r="AC19" s="96"/>
      <c r="AD19" s="106"/>
    </row>
    <row r="20" spans="1:30" ht="13.5" thickBot="1">
      <c r="A20" s="77" t="s">
        <v>57</v>
      </c>
      <c r="B20" s="7">
        <f t="shared" ref="B20:K20" si="7">AVERAGE(B7:B18)</f>
        <v>266.16666666666669</v>
      </c>
      <c r="C20" s="58">
        <f t="shared" si="7"/>
        <v>10.070772946859904</v>
      </c>
      <c r="D20" s="59">
        <f t="shared" si="7"/>
        <v>207</v>
      </c>
      <c r="E20" s="60">
        <f t="shared" si="7"/>
        <v>7.5</v>
      </c>
      <c r="F20" s="76">
        <f>AVERAGE(F7:F18)</f>
        <v>0.95800735675483484</v>
      </c>
      <c r="G20" s="59">
        <f>AVERAGE(G7:G18)</f>
        <v>375.4</v>
      </c>
      <c r="H20" s="60">
        <f>AVERAGE(H7:H18)</f>
        <v>74.2</v>
      </c>
      <c r="I20" s="76">
        <f>AVERAGE(I7:I18)</f>
        <v>0.80526527223572997</v>
      </c>
      <c r="J20" s="60">
        <f t="shared" si="7"/>
        <v>618</v>
      </c>
      <c r="K20" s="60">
        <f t="shared" si="7"/>
        <v>169.16666666666666</v>
      </c>
      <c r="L20" s="76">
        <f>AVERAGE(L7:L18)</f>
        <v>0.71848883304498712</v>
      </c>
      <c r="M20" s="61">
        <f t="shared" ref="M20:V20" si="8">AVERAGE(M7:M18)</f>
        <v>7.2917394179894188</v>
      </c>
      <c r="N20" s="61">
        <f t="shared" si="8"/>
        <v>7.3599437830687835</v>
      </c>
      <c r="O20" s="60">
        <f t="shared" si="8"/>
        <v>1723.8789682539682</v>
      </c>
      <c r="P20" s="58">
        <f t="shared" si="8"/>
        <v>1878.7361111111111</v>
      </c>
      <c r="Q20" s="59">
        <f t="shared" si="8"/>
        <v>93.683333333333337</v>
      </c>
      <c r="R20" s="61">
        <f t="shared" si="8"/>
        <v>85.203333333333333</v>
      </c>
      <c r="S20" s="76">
        <f t="shared" si="8"/>
        <v>6.639144414819359E-2</v>
      </c>
      <c r="T20" s="60">
        <f t="shared" si="8"/>
        <v>9.5499999999999989</v>
      </c>
      <c r="U20" s="61">
        <f t="shared" si="8"/>
        <v>9.6660000000000004</v>
      </c>
      <c r="V20" s="76">
        <f t="shared" si="8"/>
        <v>-4.0970487331158214E-3</v>
      </c>
      <c r="W20" s="7">
        <f>AVERAGE(W7:W18)</f>
        <v>1383.3333333333333</v>
      </c>
      <c r="X20" s="67">
        <f>AVERAGE(X7:X18)</f>
        <v>266.16666666666669</v>
      </c>
      <c r="Y20" s="97">
        <f t="shared" ref="Y20" si="9">C20/$C$2</f>
        <v>0.55948738593666136</v>
      </c>
      <c r="Z20" s="98">
        <f t="shared" ref="Z20" si="10">(C20*D20)/1000</f>
        <v>2.0846499999999999</v>
      </c>
      <c r="AA20" s="99">
        <f t="shared" ref="AA20" si="11">(Z20)/$E$3</f>
        <v>0.38733742103307323</v>
      </c>
      <c r="AB20" s="100">
        <f t="shared" ref="AB20" si="12">(C20*G20)/1000</f>
        <v>3.7805681642512079</v>
      </c>
      <c r="AC20" s="101">
        <f t="shared" si="4"/>
        <v>0.66676687200197671</v>
      </c>
      <c r="AD20" s="107">
        <f>AVERAGE(AD14:AD18)</f>
        <v>51.876714975845417</v>
      </c>
    </row>
    <row r="21" spans="1:30" ht="13.5" thickTop="1"/>
    <row r="22" spans="1:30" ht="13.5" thickBot="1"/>
    <row r="23" spans="1:30" ht="13.5" thickTop="1">
      <c r="A23" s="13" t="s">
        <v>7</v>
      </c>
      <c r="B23" s="14" t="s">
        <v>8</v>
      </c>
      <c r="C23" s="55" t="s">
        <v>8</v>
      </c>
      <c r="D23" s="52" t="s">
        <v>9</v>
      </c>
      <c r="E23" s="14" t="s">
        <v>10</v>
      </c>
      <c r="F23" s="72" t="s">
        <v>4</v>
      </c>
      <c r="G23" s="71" t="s">
        <v>11</v>
      </c>
      <c r="H23" s="14" t="s">
        <v>12</v>
      </c>
      <c r="I23" s="72" t="s">
        <v>5</v>
      </c>
      <c r="J23" s="14" t="s">
        <v>13</v>
      </c>
      <c r="K23" s="14" t="s">
        <v>14</v>
      </c>
      <c r="L23" s="72" t="s">
        <v>15</v>
      </c>
      <c r="M23" s="17" t="s">
        <v>16</v>
      </c>
      <c r="N23" s="14" t="s">
        <v>17</v>
      </c>
      <c r="O23" s="17" t="s">
        <v>18</v>
      </c>
      <c r="P23" s="55" t="s">
        <v>19</v>
      </c>
      <c r="Q23" s="14" t="s">
        <v>20</v>
      </c>
      <c r="R23" s="14" t="s">
        <v>21</v>
      </c>
      <c r="S23" s="72" t="s">
        <v>22</v>
      </c>
      <c r="T23" s="14" t="s">
        <v>23</v>
      </c>
      <c r="U23" s="14" t="s">
        <v>24</v>
      </c>
      <c r="V23" s="72" t="s">
        <v>25</v>
      </c>
      <c r="W23" s="15" t="s">
        <v>26</v>
      </c>
      <c r="X23" s="15" t="s">
        <v>27</v>
      </c>
      <c r="Y23" s="86" t="s">
        <v>28</v>
      </c>
      <c r="Z23" s="87" t="s">
        <v>29</v>
      </c>
      <c r="AA23" s="88" t="s">
        <v>30</v>
      </c>
      <c r="AB23" s="89" t="s">
        <v>28</v>
      </c>
      <c r="AC23" s="90" t="s">
        <v>28</v>
      </c>
      <c r="AD23" s="102" t="s">
        <v>31</v>
      </c>
    </row>
    <row r="24" spans="1:30" ht="13.5" thickBot="1">
      <c r="A24" s="10" t="s">
        <v>58</v>
      </c>
      <c r="B24" s="11" t="s">
        <v>33</v>
      </c>
      <c r="C24" s="56" t="s">
        <v>34</v>
      </c>
      <c r="D24" s="53" t="s">
        <v>35</v>
      </c>
      <c r="E24" s="11" t="s">
        <v>35</v>
      </c>
      <c r="F24" s="73" t="s">
        <v>36</v>
      </c>
      <c r="G24" s="53" t="s">
        <v>35</v>
      </c>
      <c r="H24" s="11" t="s">
        <v>35</v>
      </c>
      <c r="I24" s="73" t="s">
        <v>36</v>
      </c>
      <c r="J24" s="11" t="s">
        <v>35</v>
      </c>
      <c r="K24" s="11" t="s">
        <v>35</v>
      </c>
      <c r="L24" s="73" t="s">
        <v>36</v>
      </c>
      <c r="M24" s="11"/>
      <c r="N24" s="11"/>
      <c r="O24" s="11"/>
      <c r="P24" s="79"/>
      <c r="Q24" s="10"/>
      <c r="R24" s="10"/>
      <c r="S24" s="73" t="s">
        <v>36</v>
      </c>
      <c r="T24" s="10"/>
      <c r="U24" s="10"/>
      <c r="V24" s="73" t="s">
        <v>36</v>
      </c>
      <c r="W24" s="12" t="s">
        <v>37</v>
      </c>
      <c r="X24" s="12" t="s">
        <v>38</v>
      </c>
      <c r="Y24" s="91" t="s">
        <v>8</v>
      </c>
      <c r="Z24" s="31" t="s">
        <v>39</v>
      </c>
      <c r="AA24" s="32" t="s">
        <v>40</v>
      </c>
      <c r="AB24" s="33" t="s">
        <v>41</v>
      </c>
      <c r="AC24" s="92" t="s">
        <v>42</v>
      </c>
      <c r="AD24" s="103" t="s">
        <v>43</v>
      </c>
    </row>
    <row r="25" spans="1:30" ht="13.5" thickTop="1">
      <c r="A25" s="20" t="s">
        <v>44</v>
      </c>
      <c r="B25" s="5">
        <v>240</v>
      </c>
      <c r="C25" s="57">
        <v>7.741935483870968</v>
      </c>
      <c r="D25" s="5">
        <v>125</v>
      </c>
      <c r="E25" s="5">
        <v>6</v>
      </c>
      <c r="F25" s="74">
        <v>0.95199999999999996</v>
      </c>
      <c r="G25" s="5">
        <v>368</v>
      </c>
      <c r="H25" s="5">
        <v>146</v>
      </c>
      <c r="I25" s="74">
        <v>0.60326086956521741</v>
      </c>
      <c r="J25" s="5">
        <v>616</v>
      </c>
      <c r="K25" s="5">
        <v>264</v>
      </c>
      <c r="L25" s="74">
        <v>0.5714285714285714</v>
      </c>
      <c r="M25" s="18">
        <v>7.3488888888888901</v>
      </c>
      <c r="N25" s="18">
        <v>7.5611111111111109</v>
      </c>
      <c r="O25" s="5">
        <v>1587.3333333333333</v>
      </c>
      <c r="P25" s="57">
        <v>1689.5555555555557</v>
      </c>
      <c r="Q25" s="5">
        <v>89</v>
      </c>
      <c r="R25" s="18">
        <v>97</v>
      </c>
      <c r="S25" s="74">
        <v>-8.98876404494382E-2</v>
      </c>
      <c r="T25" s="5">
        <v>10.6</v>
      </c>
      <c r="U25" s="18">
        <v>10</v>
      </c>
      <c r="V25" s="74">
        <v>5.6603773584905627E-2</v>
      </c>
      <c r="W25" s="19">
        <v>1621</v>
      </c>
      <c r="X25" s="6">
        <f t="shared" ref="X25:X36" si="13">W25/B25</f>
        <v>6.7541666666666664</v>
      </c>
      <c r="Y25" s="93">
        <f>C25/$C$2</f>
        <v>0.43010752688172044</v>
      </c>
      <c r="Z25" s="34">
        <f>(C25*D25)/1000</f>
        <v>0.967741935483871</v>
      </c>
      <c r="AA25" s="35">
        <f>(Z25)/$E$3</f>
        <v>0.17981083899737477</v>
      </c>
      <c r="AB25" s="36">
        <f>(C25*G25)/1000</f>
        <v>2.8490322580645162</v>
      </c>
      <c r="AC25" s="94">
        <f>(AB25)/$G$3</f>
        <v>0.50247482505547025</v>
      </c>
      <c r="AD25" s="104">
        <f>(0.8*C25*G25)/60</f>
        <v>37.987096774193553</v>
      </c>
    </row>
    <row r="26" spans="1:30">
      <c r="A26" s="20" t="s">
        <v>45</v>
      </c>
      <c r="B26" s="5">
        <v>62.27</v>
      </c>
      <c r="C26" s="57">
        <v>2.2239285714285715</v>
      </c>
      <c r="D26" s="5">
        <v>230</v>
      </c>
      <c r="E26" s="5">
        <v>13</v>
      </c>
      <c r="F26" s="74">
        <v>0.94347826086956521</v>
      </c>
      <c r="G26" s="5">
        <v>426</v>
      </c>
      <c r="H26" s="5">
        <v>116</v>
      </c>
      <c r="I26" s="74">
        <v>0.72769953051643188</v>
      </c>
      <c r="J26" s="5">
        <v>684</v>
      </c>
      <c r="K26" s="5">
        <v>200</v>
      </c>
      <c r="L26" s="74">
        <v>0.70760233918128657</v>
      </c>
      <c r="M26" s="18">
        <v>7.2690000000000001</v>
      </c>
      <c r="N26" s="18">
        <v>7.1415384615384605</v>
      </c>
      <c r="O26" s="5">
        <v>1534.8</v>
      </c>
      <c r="P26" s="57">
        <v>1666.0769230769231</v>
      </c>
      <c r="Q26" s="5">
        <v>80.599999999999994</v>
      </c>
      <c r="R26" s="18">
        <v>91.5</v>
      </c>
      <c r="S26" s="74">
        <v>-0.13523573200992564</v>
      </c>
      <c r="T26" s="5">
        <v>9.6999999999999993</v>
      </c>
      <c r="U26" s="18">
        <v>11.11</v>
      </c>
      <c r="V26" s="74">
        <v>-0.14536082474226808</v>
      </c>
      <c r="W26" s="5">
        <v>904</v>
      </c>
      <c r="X26" s="6">
        <f t="shared" si="13"/>
        <v>14.517424120764412</v>
      </c>
      <c r="Y26" s="93">
        <f t="shared" ref="Y26:Y36" si="14">C26/$C$2</f>
        <v>0.1235515873015873</v>
      </c>
      <c r="Z26" s="34">
        <f t="shared" ref="Z26:Z36" si="15">(C26*D26)/1000</f>
        <v>0.51150357142857139</v>
      </c>
      <c r="AA26" s="35">
        <f t="shared" ref="AA26:AA36" si="16">(Z26)/$E$3</f>
        <v>9.5039682539682535E-2</v>
      </c>
      <c r="AB26" s="36">
        <f t="shared" ref="AB26:AB36" si="17">(C26*G26)/1000</f>
        <v>0.9473935714285715</v>
      </c>
      <c r="AC26" s="94">
        <f t="shared" ref="AC26:AC38" si="18">(AB26)/$G$3</f>
        <v>0.16708881330309902</v>
      </c>
      <c r="AD26" s="104">
        <f t="shared" ref="AD26:AD36" si="19">(0.8*C26*G26)/60</f>
        <v>12.631914285714288</v>
      </c>
    </row>
    <row r="27" spans="1:30">
      <c r="A27" s="20" t="s">
        <v>46</v>
      </c>
      <c r="B27" s="5">
        <v>140.44999999999999</v>
      </c>
      <c r="C27" s="57">
        <v>4.5306451612903222</v>
      </c>
      <c r="D27" s="5">
        <v>130</v>
      </c>
      <c r="E27" s="5">
        <v>2</v>
      </c>
      <c r="F27" s="74">
        <v>0.98461538461538467</v>
      </c>
      <c r="G27" s="5">
        <v>380</v>
      </c>
      <c r="H27" s="5">
        <v>211</v>
      </c>
      <c r="I27" s="74">
        <v>0.44473684210526315</v>
      </c>
      <c r="J27" s="5">
        <v>687</v>
      </c>
      <c r="K27" s="5">
        <v>306</v>
      </c>
      <c r="L27" s="74">
        <v>0.55458515283842791</v>
      </c>
      <c r="M27" s="18">
        <v>7.2122222222222216</v>
      </c>
      <c r="N27" s="18">
        <v>7.1726666666666663</v>
      </c>
      <c r="O27" s="5">
        <v>1564.3333333333333</v>
      </c>
      <c r="P27" s="57">
        <v>1713.4</v>
      </c>
      <c r="Q27" s="5">
        <v>87.5</v>
      </c>
      <c r="R27" s="18">
        <v>99.7</v>
      </c>
      <c r="S27" s="74">
        <v>-0.13523573200992564</v>
      </c>
      <c r="T27" s="5">
        <v>12.6</v>
      </c>
      <c r="U27" s="18">
        <v>13.09</v>
      </c>
      <c r="V27" s="74">
        <v>-3.888888888888891E-2</v>
      </c>
      <c r="W27" s="5">
        <v>1292</v>
      </c>
      <c r="X27" s="6">
        <f t="shared" si="13"/>
        <v>9.1990032039871856</v>
      </c>
      <c r="Y27" s="93">
        <f t="shared" si="14"/>
        <v>0.25170250896057345</v>
      </c>
      <c r="Z27" s="34">
        <f t="shared" si="15"/>
        <v>0.58898387096774185</v>
      </c>
      <c r="AA27" s="35">
        <f t="shared" si="16"/>
        <v>0.1094358734611189</v>
      </c>
      <c r="AB27" s="36">
        <f t="shared" si="17"/>
        <v>1.7216451612903225</v>
      </c>
      <c r="AC27" s="94">
        <f t="shared" si="18"/>
        <v>0.30364112192069181</v>
      </c>
      <c r="AD27" s="104">
        <f t="shared" si="19"/>
        <v>22.955268817204299</v>
      </c>
    </row>
    <row r="28" spans="1:30">
      <c r="A28" s="20" t="s">
        <v>47</v>
      </c>
      <c r="B28" s="5">
        <v>215</v>
      </c>
      <c r="C28" s="57">
        <v>7.166666666666667</v>
      </c>
      <c r="D28" s="5">
        <v>121</v>
      </c>
      <c r="E28" s="5">
        <v>2</v>
      </c>
      <c r="F28" s="74">
        <v>0.98</v>
      </c>
      <c r="G28" s="5">
        <v>360</v>
      </c>
      <c r="H28" s="5">
        <v>139</v>
      </c>
      <c r="I28" s="74">
        <v>0.56000000000000005</v>
      </c>
      <c r="J28" s="5">
        <v>545</v>
      </c>
      <c r="K28" s="5">
        <v>194</v>
      </c>
      <c r="L28" s="74">
        <v>0.6</v>
      </c>
      <c r="M28" s="18">
        <v>7.1516666666666664</v>
      </c>
      <c r="N28" s="18">
        <v>7.2455555555555549</v>
      </c>
      <c r="O28" s="5">
        <v>1580.5</v>
      </c>
      <c r="P28" s="57">
        <v>1707.4444444444443</v>
      </c>
      <c r="Q28" s="5">
        <v>81.2</v>
      </c>
      <c r="R28" s="18">
        <v>90.5</v>
      </c>
      <c r="S28" s="74">
        <v>-0.13942857142857146</v>
      </c>
      <c r="T28" s="5">
        <v>10.5</v>
      </c>
      <c r="U28" s="18">
        <v>10.8</v>
      </c>
      <c r="V28" s="74">
        <v>-0.04</v>
      </c>
      <c r="W28" s="5">
        <v>1895</v>
      </c>
      <c r="X28" s="6">
        <f t="shared" si="13"/>
        <v>8.8139534883720927</v>
      </c>
      <c r="Y28" s="93">
        <f t="shared" si="14"/>
        <v>0.39814814814814814</v>
      </c>
      <c r="Z28" s="34">
        <f t="shared" si="15"/>
        <v>0.86716666666666675</v>
      </c>
      <c r="AA28" s="35">
        <f t="shared" si="16"/>
        <v>0.16112349808001986</v>
      </c>
      <c r="AB28" s="36">
        <f t="shared" si="17"/>
        <v>2.58</v>
      </c>
      <c r="AC28" s="94">
        <f t="shared" si="18"/>
        <v>0.45502645502645506</v>
      </c>
      <c r="AD28" s="104">
        <f t="shared" si="19"/>
        <v>34.400000000000006</v>
      </c>
    </row>
    <row r="29" spans="1:30">
      <c r="A29" s="20" t="s">
        <v>48</v>
      </c>
      <c r="B29" s="5">
        <v>169.89</v>
      </c>
      <c r="C29" s="57">
        <v>5.4803225806451605</v>
      </c>
      <c r="D29" s="5">
        <v>395</v>
      </c>
      <c r="E29" s="5">
        <v>3</v>
      </c>
      <c r="F29" s="74">
        <v>0.99</v>
      </c>
      <c r="G29" s="5">
        <v>490</v>
      </c>
      <c r="H29" s="5">
        <v>24</v>
      </c>
      <c r="I29" s="74">
        <v>0.94</v>
      </c>
      <c r="J29" s="5">
        <v>923</v>
      </c>
      <c r="K29" s="5">
        <v>83</v>
      </c>
      <c r="L29" s="74">
        <v>0.88</v>
      </c>
      <c r="M29" s="18">
        <v>7.2742857142857149</v>
      </c>
      <c r="N29" s="18">
        <v>7.2650000000000006</v>
      </c>
      <c r="O29" s="5">
        <v>1476.4285714285713</v>
      </c>
      <c r="P29" s="57">
        <v>1533.375</v>
      </c>
      <c r="Q29" s="5">
        <v>83.3</v>
      </c>
      <c r="R29" s="18">
        <v>88.5</v>
      </c>
      <c r="S29" s="74">
        <v>-1.7000000000000001E-2</v>
      </c>
      <c r="T29" s="5">
        <v>12.3</v>
      </c>
      <c r="U29" s="18">
        <v>11.5</v>
      </c>
      <c r="V29" s="74">
        <v>1.4E-2</v>
      </c>
      <c r="W29" s="5">
        <v>1552</v>
      </c>
      <c r="X29" s="6">
        <f t="shared" si="13"/>
        <v>9.1353228559656259</v>
      </c>
      <c r="Y29" s="93">
        <f t="shared" si="14"/>
        <v>0.30446236559139783</v>
      </c>
      <c r="Z29" s="34">
        <f t="shared" si="15"/>
        <v>2.1647274193548385</v>
      </c>
      <c r="AA29" s="35">
        <f t="shared" si="16"/>
        <v>0.40221616859064263</v>
      </c>
      <c r="AB29" s="36">
        <f t="shared" si="17"/>
        <v>2.6853580645161288</v>
      </c>
      <c r="AC29" s="94">
        <f t="shared" si="18"/>
        <v>0.47360812425328552</v>
      </c>
      <c r="AD29" s="104">
        <f t="shared" si="19"/>
        <v>35.804774193548383</v>
      </c>
    </row>
    <row r="30" spans="1:30">
      <c r="A30" s="20" t="s">
        <v>49</v>
      </c>
      <c r="B30" s="5">
        <v>201</v>
      </c>
      <c r="C30" s="57">
        <v>6.7</v>
      </c>
      <c r="D30" s="5">
        <v>149</v>
      </c>
      <c r="E30" s="5">
        <v>2</v>
      </c>
      <c r="F30" s="74">
        <v>0.98</v>
      </c>
      <c r="G30" s="5">
        <v>294</v>
      </c>
      <c r="H30" s="5">
        <v>20</v>
      </c>
      <c r="I30" s="74">
        <v>0.93</v>
      </c>
      <c r="J30" s="5">
        <v>535</v>
      </c>
      <c r="K30" s="5">
        <v>76</v>
      </c>
      <c r="L30" s="74">
        <v>0.85</v>
      </c>
      <c r="M30" s="18">
        <v>7.3112500000000011</v>
      </c>
      <c r="N30" s="18">
        <v>7.3587500000000006</v>
      </c>
      <c r="O30" s="5">
        <v>1454</v>
      </c>
      <c r="P30" s="57">
        <v>1514.875</v>
      </c>
      <c r="Q30" s="5">
        <v>79.5</v>
      </c>
      <c r="R30" s="18">
        <v>80.400000000000006</v>
      </c>
      <c r="S30" s="74">
        <v>-0.01</v>
      </c>
      <c r="T30" s="5">
        <v>10</v>
      </c>
      <c r="U30" s="18">
        <v>9.8800000000000008</v>
      </c>
      <c r="V30" s="74">
        <v>0.02</v>
      </c>
      <c r="W30" s="5">
        <v>1535</v>
      </c>
      <c r="X30" s="6">
        <f t="shared" si="13"/>
        <v>7.6368159203980097</v>
      </c>
      <c r="Y30" s="93">
        <f t="shared" si="14"/>
        <v>0.37222222222222223</v>
      </c>
      <c r="Z30" s="34">
        <f t="shared" si="15"/>
        <v>0.99830000000000008</v>
      </c>
      <c r="AA30" s="35">
        <f t="shared" si="16"/>
        <v>0.18548866592344856</v>
      </c>
      <c r="AB30" s="36">
        <f t="shared" si="17"/>
        <v>1.9698</v>
      </c>
      <c r="AC30" s="94">
        <f t="shared" si="18"/>
        <v>0.34740740740740739</v>
      </c>
      <c r="AD30" s="104">
        <f t="shared" si="19"/>
        <v>26.264000000000003</v>
      </c>
    </row>
    <row r="31" spans="1:30">
      <c r="A31" s="20" t="s">
        <v>50</v>
      </c>
      <c r="B31" s="5">
        <v>260</v>
      </c>
      <c r="C31" s="57">
        <v>8.387096774193548</v>
      </c>
      <c r="D31" s="5">
        <v>88</v>
      </c>
      <c r="E31" s="5">
        <v>3</v>
      </c>
      <c r="F31" s="74">
        <v>0.97</v>
      </c>
      <c r="G31" s="5">
        <v>226</v>
      </c>
      <c r="H31" s="5">
        <v>16</v>
      </c>
      <c r="I31" s="74">
        <v>0.92</v>
      </c>
      <c r="J31" s="5">
        <v>362</v>
      </c>
      <c r="K31" s="5">
        <v>81</v>
      </c>
      <c r="L31" s="74">
        <v>0.77</v>
      </c>
      <c r="M31" s="21">
        <v>7.11625</v>
      </c>
      <c r="N31" s="21">
        <v>7.2107142857142863</v>
      </c>
      <c r="O31" s="22">
        <v>1430.25</v>
      </c>
      <c r="P31" s="80">
        <v>1605.9285714285713</v>
      </c>
      <c r="Q31" s="5">
        <v>68.599999999999994</v>
      </c>
      <c r="R31" s="18">
        <v>86.7</v>
      </c>
      <c r="S31" s="74">
        <v>-0.4</v>
      </c>
      <c r="T31" s="5">
        <v>8.5</v>
      </c>
      <c r="U31" s="18">
        <v>11.1</v>
      </c>
      <c r="V31" s="74">
        <v>-0.32</v>
      </c>
      <c r="W31" s="5">
        <v>1688</v>
      </c>
      <c r="X31" s="6">
        <f t="shared" si="13"/>
        <v>6.4923076923076923</v>
      </c>
      <c r="Y31" s="93">
        <f t="shared" si="14"/>
        <v>0.46594982078853042</v>
      </c>
      <c r="Z31" s="34">
        <f t="shared" si="15"/>
        <v>0.73806451612903223</v>
      </c>
      <c r="AA31" s="35">
        <f t="shared" si="16"/>
        <v>0.13713573320866448</v>
      </c>
      <c r="AB31" s="36">
        <f t="shared" si="17"/>
        <v>1.895483870967742</v>
      </c>
      <c r="AC31" s="94">
        <f t="shared" si="18"/>
        <v>0.3343005063435171</v>
      </c>
      <c r="AD31" s="104">
        <f t="shared" si="19"/>
        <v>25.273118279569893</v>
      </c>
    </row>
    <row r="32" spans="1:30">
      <c r="A32" s="20" t="s">
        <v>51</v>
      </c>
      <c r="B32" s="5">
        <v>261.7</v>
      </c>
      <c r="C32" s="57">
        <v>8.4419354838709673</v>
      </c>
      <c r="D32" s="5">
        <v>73</v>
      </c>
      <c r="E32" s="5">
        <v>2</v>
      </c>
      <c r="F32" s="74">
        <v>0.97</v>
      </c>
      <c r="G32" s="5">
        <v>212</v>
      </c>
      <c r="H32" s="5">
        <v>19</v>
      </c>
      <c r="I32" s="74">
        <v>0.92</v>
      </c>
      <c r="J32" s="5">
        <v>320</v>
      </c>
      <c r="K32" s="5">
        <v>79</v>
      </c>
      <c r="L32" s="74">
        <v>0.74</v>
      </c>
      <c r="M32" s="18">
        <v>7.015714285714286</v>
      </c>
      <c r="N32" s="18">
        <v>7.2492307692307687</v>
      </c>
      <c r="O32" s="5">
        <v>1620.1428571428571</v>
      </c>
      <c r="P32" s="57">
        <v>1859.1538461538462</v>
      </c>
      <c r="Q32" s="5">
        <v>77</v>
      </c>
      <c r="R32" s="18">
        <v>87</v>
      </c>
      <c r="S32" s="74">
        <v>-0.16</v>
      </c>
      <c r="T32" s="5">
        <v>9</v>
      </c>
      <c r="U32" s="18">
        <v>10</v>
      </c>
      <c r="V32" s="74">
        <v>-0.1</v>
      </c>
      <c r="W32" s="5">
        <v>1660</v>
      </c>
      <c r="X32" s="6">
        <f t="shared" si="13"/>
        <v>6.3431410011463507</v>
      </c>
      <c r="Y32" s="93">
        <f t="shared" si="14"/>
        <v>0.4689964157706093</v>
      </c>
      <c r="Z32" s="34">
        <f t="shared" si="15"/>
        <v>0.61626129032258059</v>
      </c>
      <c r="AA32" s="35">
        <f t="shared" si="16"/>
        <v>0.11450414164299157</v>
      </c>
      <c r="AB32" s="36">
        <f t="shared" si="17"/>
        <v>1.7896903225806451</v>
      </c>
      <c r="AC32" s="94">
        <f t="shared" si="18"/>
        <v>0.31564203220117198</v>
      </c>
      <c r="AD32" s="104">
        <f t="shared" si="19"/>
        <v>23.862537634408604</v>
      </c>
    </row>
    <row r="33" spans="1:30">
      <c r="A33" s="20" t="s">
        <v>52</v>
      </c>
      <c r="B33" s="5">
        <v>257.10000000000002</v>
      </c>
      <c r="C33" s="57">
        <v>8.57</v>
      </c>
      <c r="D33" s="5">
        <v>93</v>
      </c>
      <c r="E33" s="5">
        <v>3</v>
      </c>
      <c r="F33" s="74">
        <v>0.96</v>
      </c>
      <c r="G33" s="5">
        <v>209</v>
      </c>
      <c r="H33" s="5">
        <v>18</v>
      </c>
      <c r="I33" s="74">
        <v>0.9</v>
      </c>
      <c r="J33" s="5">
        <v>380</v>
      </c>
      <c r="K33" s="5">
        <v>71</v>
      </c>
      <c r="L33" s="74">
        <v>0.73</v>
      </c>
      <c r="M33" s="18">
        <v>7.1828571428571442</v>
      </c>
      <c r="N33" s="18">
        <v>7.3028571428571434</v>
      </c>
      <c r="O33" s="5">
        <v>1340.7142857142858</v>
      </c>
      <c r="P33" s="57">
        <v>1677.2857142857142</v>
      </c>
      <c r="Q33" s="5">
        <v>72.3</v>
      </c>
      <c r="R33" s="18">
        <v>77.83</v>
      </c>
      <c r="S33" s="74">
        <v>-0.2</v>
      </c>
      <c r="T33" s="5">
        <v>9.9</v>
      </c>
      <c r="U33" s="18">
        <v>8.06</v>
      </c>
      <c r="V33" s="74">
        <v>0.13</v>
      </c>
      <c r="W33" s="5">
        <v>1729</v>
      </c>
      <c r="X33" s="6">
        <f t="shared" si="13"/>
        <v>6.7250097238428621</v>
      </c>
      <c r="Y33" s="93">
        <f t="shared" si="14"/>
        <v>0.47611111111111115</v>
      </c>
      <c r="Z33" s="34">
        <f t="shared" si="15"/>
        <v>0.79701</v>
      </c>
      <c r="AA33" s="35">
        <f t="shared" si="16"/>
        <v>0.14808807134894092</v>
      </c>
      <c r="AB33" s="36">
        <f t="shared" si="17"/>
        <v>1.7911300000000001</v>
      </c>
      <c r="AC33" s="94">
        <f t="shared" si="18"/>
        <v>0.31589594356261025</v>
      </c>
      <c r="AD33" s="104">
        <f t="shared" si="19"/>
        <v>23.881733333333337</v>
      </c>
    </row>
    <row r="34" spans="1:30">
      <c r="A34" s="20" t="s">
        <v>53</v>
      </c>
      <c r="B34" s="5">
        <v>214.9</v>
      </c>
      <c r="C34" s="57">
        <v>6.9322580645161294</v>
      </c>
      <c r="D34" s="5">
        <v>210</v>
      </c>
      <c r="E34" s="5">
        <v>4</v>
      </c>
      <c r="F34" s="74">
        <v>0.96</v>
      </c>
      <c r="G34" s="5">
        <v>303</v>
      </c>
      <c r="H34" s="5">
        <v>13</v>
      </c>
      <c r="I34" s="74">
        <v>0.95</v>
      </c>
      <c r="J34" s="5">
        <v>521</v>
      </c>
      <c r="K34" s="5">
        <v>76</v>
      </c>
      <c r="L34" s="74">
        <v>0.83</v>
      </c>
      <c r="M34" s="18">
        <v>7.4242857142857144</v>
      </c>
      <c r="N34" s="21">
        <v>7.6385714285714288</v>
      </c>
      <c r="O34" s="5">
        <v>1604</v>
      </c>
      <c r="P34" s="80">
        <v>1673.5714285714287</v>
      </c>
      <c r="Q34" s="5">
        <v>83</v>
      </c>
      <c r="R34" s="18">
        <v>83.1</v>
      </c>
      <c r="S34" s="74">
        <v>-0.02</v>
      </c>
      <c r="T34" s="5">
        <v>10.5</v>
      </c>
      <c r="U34" s="18">
        <v>9.76</v>
      </c>
      <c r="V34" s="74">
        <v>0.03</v>
      </c>
      <c r="W34" s="5">
        <v>1775</v>
      </c>
      <c r="X34" s="6">
        <f t="shared" si="13"/>
        <v>8.2596556537924606</v>
      </c>
      <c r="Y34" s="93">
        <f t="shared" si="14"/>
        <v>0.38512544802867388</v>
      </c>
      <c r="Z34" s="34">
        <f t="shared" si="15"/>
        <v>1.455774193548387</v>
      </c>
      <c r="AA34" s="35">
        <f t="shared" si="16"/>
        <v>0.27048944510375084</v>
      </c>
      <c r="AB34" s="36">
        <f t="shared" si="17"/>
        <v>2.1004741935483873</v>
      </c>
      <c r="AC34" s="94">
        <f t="shared" si="18"/>
        <v>0.37045400238948628</v>
      </c>
      <c r="AD34" s="104">
        <f t="shared" si="19"/>
        <v>28.006322580645168</v>
      </c>
    </row>
    <row r="35" spans="1:30">
      <c r="A35" s="20" t="s">
        <v>54</v>
      </c>
      <c r="B35" s="5">
        <v>207.93232383333344</v>
      </c>
      <c r="C35" s="57">
        <v>6.9310774611111148</v>
      </c>
      <c r="D35" s="5">
        <v>111.5</v>
      </c>
      <c r="E35" s="5">
        <v>0</v>
      </c>
      <c r="F35" s="74">
        <v>1</v>
      </c>
      <c r="G35" s="5">
        <v>303.33333333333331</v>
      </c>
      <c r="H35" s="5">
        <v>19.285714285714285</v>
      </c>
      <c r="I35" s="74">
        <v>0.93436760774996086</v>
      </c>
      <c r="J35" s="5">
        <v>525</v>
      </c>
      <c r="K35" s="5">
        <v>68.742857142857147</v>
      </c>
      <c r="L35" s="74">
        <v>0.86380750818156959</v>
      </c>
      <c r="M35" s="18">
        <v>7.413333333333334</v>
      </c>
      <c r="N35" s="18">
        <v>7.6916666666666664</v>
      </c>
      <c r="O35" s="5">
        <v>1449</v>
      </c>
      <c r="P35" s="57">
        <v>1470.8333333333333</v>
      </c>
      <c r="Q35" s="5">
        <v>72.88333333333334</v>
      </c>
      <c r="R35" s="18">
        <v>84.242857142857147</v>
      </c>
      <c r="S35" s="74">
        <v>-0.19977739679828233</v>
      </c>
      <c r="T35" s="5">
        <v>11.020000000000001</v>
      </c>
      <c r="U35" s="18">
        <v>8.5657142857142858</v>
      </c>
      <c r="V35" s="74">
        <v>0.12913298162671041</v>
      </c>
      <c r="W35" s="5">
        <v>1652.46</v>
      </c>
      <c r="X35" s="6">
        <f t="shared" si="13"/>
        <v>7.9471049499957331</v>
      </c>
      <c r="Y35" s="93">
        <f t="shared" si="14"/>
        <v>0.38505985895061751</v>
      </c>
      <c r="Z35" s="34">
        <f t="shared" si="15"/>
        <v>0.77281513691388937</v>
      </c>
      <c r="AA35" s="35">
        <f t="shared" si="16"/>
        <v>0.14359255609696941</v>
      </c>
      <c r="AB35" s="36">
        <f t="shared" si="17"/>
        <v>2.1024268298703714</v>
      </c>
      <c r="AC35" s="94">
        <f t="shared" si="18"/>
        <v>0.37079838269318721</v>
      </c>
      <c r="AD35" s="104">
        <f t="shared" si="19"/>
        <v>28.032357731604954</v>
      </c>
    </row>
    <row r="36" spans="1:30" ht="13.5" thickBot="1">
      <c r="A36" s="20" t="s">
        <v>55</v>
      </c>
      <c r="B36" s="5">
        <v>284.24125483333364</v>
      </c>
      <c r="C36" s="57">
        <v>9.1690727365591496</v>
      </c>
      <c r="D36" s="5">
        <v>83.571428571428569</v>
      </c>
      <c r="E36" s="5">
        <v>1</v>
      </c>
      <c r="F36" s="74">
        <v>0.99</v>
      </c>
      <c r="G36" s="5">
        <v>267.14285714285717</v>
      </c>
      <c r="H36" s="5">
        <v>18.142857142857142</v>
      </c>
      <c r="I36" s="74">
        <v>0.93093140661307483</v>
      </c>
      <c r="J36" s="5">
        <v>470.85714285714283</v>
      </c>
      <c r="K36" s="5">
        <v>61.914285714285711</v>
      </c>
      <c r="L36" s="74">
        <v>0.86704766743140471</v>
      </c>
      <c r="M36" s="18">
        <v>7.4671428571428562</v>
      </c>
      <c r="N36" s="18">
        <v>7.8614285714285712</v>
      </c>
      <c r="O36" s="5">
        <v>1340.4285714285713</v>
      </c>
      <c r="P36" s="57">
        <v>1354.2857142857142</v>
      </c>
      <c r="Q36" s="5">
        <v>68.757142857142853</v>
      </c>
      <c r="R36" s="18">
        <v>73.671428571428564</v>
      </c>
      <c r="S36" s="74">
        <v>-0.11446566585166147</v>
      </c>
      <c r="T36" s="5">
        <v>9.2842857142857138</v>
      </c>
      <c r="U36" s="18">
        <v>7.7371428571428575</v>
      </c>
      <c r="V36" s="74">
        <v>0.16453274424241346</v>
      </c>
      <c r="W36" s="5">
        <v>1706.38</v>
      </c>
      <c r="X36" s="6">
        <f t="shared" si="13"/>
        <v>6.0032805617908807</v>
      </c>
      <c r="Y36" s="93">
        <f t="shared" si="14"/>
        <v>0.50939292980884165</v>
      </c>
      <c r="Z36" s="34">
        <f t="shared" si="15"/>
        <v>0.76627250726958607</v>
      </c>
      <c r="AA36" s="35">
        <f t="shared" si="16"/>
        <v>0.14237690584719176</v>
      </c>
      <c r="AB36" s="36">
        <f t="shared" si="17"/>
        <v>2.4494522881950873</v>
      </c>
      <c r="AC36" s="94">
        <f t="shared" si="18"/>
        <v>0.43200216723017415</v>
      </c>
      <c r="AD36" s="104">
        <f t="shared" si="19"/>
        <v>32.659363842601167</v>
      </c>
    </row>
    <row r="37" spans="1:30" ht="13.5" thickTop="1">
      <c r="A37" s="23" t="s">
        <v>59</v>
      </c>
      <c r="B37" s="24">
        <f>SUM(B25:B36)</f>
        <v>2514.4835786666677</v>
      </c>
      <c r="C37" s="62"/>
      <c r="D37" s="63"/>
      <c r="E37" s="64"/>
      <c r="F37" s="75"/>
      <c r="G37" s="63"/>
      <c r="H37" s="64"/>
      <c r="I37" s="75"/>
      <c r="J37" s="64"/>
      <c r="K37" s="64"/>
      <c r="L37" s="75"/>
      <c r="M37" s="65"/>
      <c r="N37" s="65"/>
      <c r="O37" s="66"/>
      <c r="P37" s="62"/>
      <c r="Q37" s="64"/>
      <c r="R37" s="65"/>
      <c r="S37" s="75"/>
      <c r="T37" s="64"/>
      <c r="U37" s="65"/>
      <c r="V37" s="75"/>
      <c r="W37" s="24">
        <f>SUM(W25:W36)</f>
        <v>19009.84</v>
      </c>
      <c r="X37" s="64">
        <f>SUM(X25:X36)</f>
        <v>97.827185839029966</v>
      </c>
      <c r="Y37" s="95"/>
      <c r="Z37" s="68"/>
      <c r="AA37" s="69"/>
      <c r="AB37" s="70"/>
      <c r="AC37" s="96"/>
      <c r="AD37" s="106"/>
    </row>
    <row r="38" spans="1:30" ht="13.5" thickBot="1">
      <c r="A38" s="77" t="s">
        <v>60</v>
      </c>
      <c r="B38" s="7">
        <f t="shared" ref="B38:V38" si="20">AVERAGE(B25:B36)</f>
        <v>209.5402982222223</v>
      </c>
      <c r="C38" s="58">
        <f t="shared" si="20"/>
        <v>6.856244915346049</v>
      </c>
      <c r="D38" s="59">
        <f t="shared" si="20"/>
        <v>150.75595238095238</v>
      </c>
      <c r="E38" s="60">
        <f t="shared" si="20"/>
        <v>3.4166666666666665</v>
      </c>
      <c r="F38" s="76">
        <f>AVERAGE(F25:F36)</f>
        <v>0.97334113712374581</v>
      </c>
      <c r="G38" s="59">
        <f>AVERAGE(G25:G36)</f>
        <v>319.8730158730159</v>
      </c>
      <c r="H38" s="60">
        <f>AVERAGE(H25:H36)</f>
        <v>63.285714285714285</v>
      </c>
      <c r="I38" s="76">
        <f>AVERAGE(I25:I36)</f>
        <v>0.81341635471249563</v>
      </c>
      <c r="J38" s="60">
        <f t="shared" si="20"/>
        <v>547.40476190476193</v>
      </c>
      <c r="K38" s="60">
        <f t="shared" si="20"/>
        <v>130.0547619047619</v>
      </c>
      <c r="L38" s="76">
        <f>AVERAGE(L25:L36)</f>
        <v>0.74703926992177172</v>
      </c>
      <c r="M38" s="61">
        <f t="shared" si="20"/>
        <v>7.2655747354497358</v>
      </c>
      <c r="N38" s="61">
        <f t="shared" si="20"/>
        <v>7.3915908882783876</v>
      </c>
      <c r="O38" s="60">
        <f t="shared" si="20"/>
        <v>1498.4942460317461</v>
      </c>
      <c r="P38" s="58">
        <f t="shared" si="20"/>
        <v>1622.1487942612939</v>
      </c>
      <c r="Q38" s="60">
        <f t="shared" si="20"/>
        <v>78.636706349206349</v>
      </c>
      <c r="R38" s="61">
        <f t="shared" si="20"/>
        <v>86.678690476190482</v>
      </c>
      <c r="S38" s="76">
        <f t="shared" si="20"/>
        <v>-0.13508589487898373</v>
      </c>
      <c r="T38" s="60">
        <f t="shared" si="20"/>
        <v>10.325357142857143</v>
      </c>
      <c r="U38" s="61">
        <f t="shared" si="20"/>
        <v>10.133571428571429</v>
      </c>
      <c r="V38" s="76">
        <f t="shared" si="20"/>
        <v>-8.3316845147606219E-3</v>
      </c>
      <c r="W38" s="7">
        <f>AVERAGE(W25:W36)</f>
        <v>1584.1533333333334</v>
      </c>
      <c r="X38" s="67">
        <f>AVERAGE(X25:X36)</f>
        <v>8.1522654865858311</v>
      </c>
      <c r="Y38" s="97">
        <f t="shared" ref="Y38" si="21">C38/$C$2</f>
        <v>0.38090249529700271</v>
      </c>
      <c r="Z38" s="98">
        <f t="shared" ref="Z38" si="22">(C38*D38)/1000</f>
        <v>1.033619731970056</v>
      </c>
      <c r="AA38" s="99">
        <f t="shared" ref="AA38" si="23">(Z38)/$E$3</f>
        <v>0.19205123225010332</v>
      </c>
      <c r="AB38" s="100">
        <f t="shared" ref="AB38" si="24">(C38*G38)/1000</f>
        <v>2.1931277386357717</v>
      </c>
      <c r="AC38" s="101">
        <f t="shared" si="18"/>
        <v>0.38679501563241125</v>
      </c>
      <c r="AD38" s="107">
        <f>AVERAGE(AD25:AD36)</f>
        <v>27.646540622735305</v>
      </c>
    </row>
    <row r="39" spans="1:30" ht="13.5" thickTop="1"/>
    <row r="40" spans="1:30" ht="13.5" thickBot="1"/>
    <row r="41" spans="1:30" ht="13.5" thickTop="1">
      <c r="A41" s="13" t="s">
        <v>7</v>
      </c>
      <c r="B41" s="14" t="s">
        <v>8</v>
      </c>
      <c r="C41" s="55" t="s">
        <v>8</v>
      </c>
      <c r="D41" s="52" t="s">
        <v>9</v>
      </c>
      <c r="E41" s="14" t="s">
        <v>10</v>
      </c>
      <c r="F41" s="72" t="s">
        <v>4</v>
      </c>
      <c r="G41" s="71" t="s">
        <v>11</v>
      </c>
      <c r="H41" s="14" t="s">
        <v>12</v>
      </c>
      <c r="I41" s="72" t="s">
        <v>5</v>
      </c>
      <c r="J41" s="14" t="s">
        <v>13</v>
      </c>
      <c r="K41" s="14" t="s">
        <v>14</v>
      </c>
      <c r="L41" s="72" t="s">
        <v>15</v>
      </c>
      <c r="M41" s="17" t="s">
        <v>16</v>
      </c>
      <c r="N41" s="14" t="s">
        <v>17</v>
      </c>
      <c r="O41" s="17" t="s">
        <v>18</v>
      </c>
      <c r="P41" s="55" t="s">
        <v>19</v>
      </c>
      <c r="Q41" s="14" t="s">
        <v>20</v>
      </c>
      <c r="R41" s="14" t="s">
        <v>21</v>
      </c>
      <c r="S41" s="72" t="s">
        <v>22</v>
      </c>
      <c r="T41" s="14" t="s">
        <v>23</v>
      </c>
      <c r="U41" s="14" t="s">
        <v>24</v>
      </c>
      <c r="V41" s="72" t="s">
        <v>25</v>
      </c>
      <c r="W41" s="15" t="s">
        <v>26</v>
      </c>
      <c r="X41" s="15" t="s">
        <v>27</v>
      </c>
      <c r="Y41" s="86" t="s">
        <v>28</v>
      </c>
      <c r="Z41" s="87" t="s">
        <v>29</v>
      </c>
      <c r="AA41" s="88" t="s">
        <v>30</v>
      </c>
      <c r="AB41" s="89" t="s">
        <v>28</v>
      </c>
      <c r="AC41" s="90" t="s">
        <v>28</v>
      </c>
      <c r="AD41" s="102" t="s">
        <v>31</v>
      </c>
    </row>
    <row r="42" spans="1:30" ht="13.5" thickBot="1">
      <c r="A42" s="10" t="s">
        <v>61</v>
      </c>
      <c r="B42" s="11" t="s">
        <v>33</v>
      </c>
      <c r="C42" s="56" t="s">
        <v>34</v>
      </c>
      <c r="D42" s="53" t="s">
        <v>35</v>
      </c>
      <c r="E42" s="11" t="s">
        <v>35</v>
      </c>
      <c r="F42" s="73" t="s">
        <v>36</v>
      </c>
      <c r="G42" s="53" t="s">
        <v>35</v>
      </c>
      <c r="H42" s="11" t="s">
        <v>35</v>
      </c>
      <c r="I42" s="73" t="s">
        <v>36</v>
      </c>
      <c r="J42" s="11" t="s">
        <v>35</v>
      </c>
      <c r="K42" s="11" t="s">
        <v>35</v>
      </c>
      <c r="L42" s="73" t="s">
        <v>36</v>
      </c>
      <c r="M42" s="11"/>
      <c r="N42" s="11"/>
      <c r="O42" s="11"/>
      <c r="P42" s="79"/>
      <c r="Q42" s="10"/>
      <c r="R42" s="10"/>
      <c r="S42" s="73" t="s">
        <v>36</v>
      </c>
      <c r="T42" s="10"/>
      <c r="U42" s="10"/>
      <c r="V42" s="73" t="s">
        <v>36</v>
      </c>
      <c r="W42" s="12" t="s">
        <v>37</v>
      </c>
      <c r="X42" s="12" t="s">
        <v>38</v>
      </c>
      <c r="Y42" s="91" t="s">
        <v>8</v>
      </c>
      <c r="Z42" s="31" t="s">
        <v>39</v>
      </c>
      <c r="AA42" s="32" t="s">
        <v>40</v>
      </c>
      <c r="AB42" s="33" t="s">
        <v>41</v>
      </c>
      <c r="AC42" s="92" t="s">
        <v>42</v>
      </c>
      <c r="AD42" s="103" t="s">
        <v>43</v>
      </c>
    </row>
    <row r="43" spans="1:30" ht="13.5" thickTop="1">
      <c r="A43" s="20" t="s">
        <v>44</v>
      </c>
      <c r="B43" s="5">
        <v>190.19181166666667</v>
      </c>
      <c r="C43" s="57">
        <v>6.1352197311827954</v>
      </c>
      <c r="D43" s="5">
        <v>126.625</v>
      </c>
      <c r="E43" s="5">
        <v>1.1111111111111112</v>
      </c>
      <c r="F43" s="74">
        <v>1</v>
      </c>
      <c r="G43" s="5">
        <v>303.75</v>
      </c>
      <c r="H43" s="5">
        <v>18.555555555555557</v>
      </c>
      <c r="I43" s="74">
        <v>0.92063446969696972</v>
      </c>
      <c r="J43" s="5">
        <v>558.375</v>
      </c>
      <c r="K43" s="5">
        <v>66.288888888888891</v>
      </c>
      <c r="L43" s="74">
        <v>0.86770039989457615</v>
      </c>
      <c r="M43" s="18">
        <v>7.5375000000000005</v>
      </c>
      <c r="N43" s="18">
        <v>8.0224999999999991</v>
      </c>
      <c r="O43" s="5">
        <v>1221.75</v>
      </c>
      <c r="P43" s="57">
        <v>1469.875</v>
      </c>
      <c r="Q43" s="5">
        <v>83.3125</v>
      </c>
      <c r="R43" s="18">
        <v>87.01111111111112</v>
      </c>
      <c r="S43" s="74">
        <v>-7.8125410580301466E-2</v>
      </c>
      <c r="T43" s="18">
        <v>9.5525000000000002</v>
      </c>
      <c r="U43" s="18">
        <v>8.2222222222222214</v>
      </c>
      <c r="V43" s="74">
        <v>0.114698991436324</v>
      </c>
      <c r="W43" s="19">
        <v>1687</v>
      </c>
      <c r="X43" s="6">
        <f t="shared" ref="X43:X54" si="25">W43/B43</f>
        <v>8.8699927994621781</v>
      </c>
      <c r="Y43" s="93">
        <f>C43/$C$2</f>
        <v>0.34084554062126643</v>
      </c>
      <c r="Z43" s="34">
        <f>(C43*D43)/1000</f>
        <v>0.7768721984610214</v>
      </c>
      <c r="AA43" s="35">
        <f>(Z43)/$E$3</f>
        <v>0.144346376525645</v>
      </c>
      <c r="AB43" s="36">
        <f>(C43*G43)/1000</f>
        <v>1.8635729933467742</v>
      </c>
      <c r="AC43" s="94">
        <f>(AB43)/$G$3</f>
        <v>0.32867248559907836</v>
      </c>
      <c r="AD43" s="104">
        <f>(0.8*C43*G43)/60</f>
        <v>24.847639911290326</v>
      </c>
    </row>
    <row r="44" spans="1:30">
      <c r="A44" s="20" t="s">
        <v>45</v>
      </c>
      <c r="B44" s="5">
        <v>204.25016350000107</v>
      </c>
      <c r="C44" s="57">
        <v>7.0431090862069334</v>
      </c>
      <c r="D44" s="5">
        <v>114.25</v>
      </c>
      <c r="E44" s="5">
        <v>1.1111111111111112</v>
      </c>
      <c r="F44" s="74">
        <v>1</v>
      </c>
      <c r="G44" s="5">
        <v>301</v>
      </c>
      <c r="H44" s="5">
        <v>17</v>
      </c>
      <c r="I44" s="74">
        <v>0.94</v>
      </c>
      <c r="J44" s="5">
        <v>528</v>
      </c>
      <c r="K44" s="5">
        <v>70</v>
      </c>
      <c r="L44" s="74">
        <v>0.86</v>
      </c>
      <c r="M44" s="18">
        <v>7.4362500000000002</v>
      </c>
      <c r="N44" s="18">
        <v>8.0812500000000007</v>
      </c>
      <c r="O44" s="5">
        <v>1388.375</v>
      </c>
      <c r="P44" s="57">
        <v>1445.375</v>
      </c>
      <c r="Q44" s="5">
        <v>81</v>
      </c>
      <c r="R44" s="18">
        <v>87.4</v>
      </c>
      <c r="S44" s="74">
        <v>-0.09</v>
      </c>
      <c r="T44" s="18">
        <v>10.3</v>
      </c>
      <c r="U44" s="18">
        <v>9.8699999999999992</v>
      </c>
      <c r="V44" s="74">
        <v>0.01</v>
      </c>
      <c r="W44" s="5">
        <v>1654</v>
      </c>
      <c r="X44" s="6">
        <f t="shared" si="25"/>
        <v>8.0979127343513309</v>
      </c>
      <c r="Y44" s="93">
        <f t="shared" ref="Y44:Y54" si="26">C44/$C$2</f>
        <v>0.39128383812260742</v>
      </c>
      <c r="Z44" s="34">
        <f t="shared" ref="Z44:Z54" si="27">(C44*D44)/1000</f>
        <v>0.80467521309914214</v>
      </c>
      <c r="AA44" s="35">
        <f t="shared" ref="AA44:AA54" si="28">(Z44)/$E$3</f>
        <v>0.14951230269400637</v>
      </c>
      <c r="AB44" s="36">
        <f t="shared" ref="AB44:AB54" si="29">(C44*G44)/1000</f>
        <v>2.1199758349482867</v>
      </c>
      <c r="AC44" s="94">
        <f t="shared" ref="AC44:AC56" si="30">(AB44)/$G$3</f>
        <v>0.37389344531715812</v>
      </c>
      <c r="AD44" s="104">
        <f t="shared" ref="AD44:AD54" si="31">(0.8*C44*G44)/60</f>
        <v>28.266344465977159</v>
      </c>
    </row>
    <row r="45" spans="1:30">
      <c r="A45" s="20" t="s">
        <v>46</v>
      </c>
      <c r="B45" s="5">
        <v>205.95695266666672</v>
      </c>
      <c r="C45" s="57">
        <v>6.6437726666666688</v>
      </c>
      <c r="D45" s="5">
        <v>121.5</v>
      </c>
      <c r="E45" s="5">
        <v>0.5</v>
      </c>
      <c r="F45" s="74">
        <v>1</v>
      </c>
      <c r="G45" s="5">
        <v>345</v>
      </c>
      <c r="H45" s="5">
        <v>17</v>
      </c>
      <c r="I45" s="74">
        <v>0.94</v>
      </c>
      <c r="J45" s="5">
        <v>581</v>
      </c>
      <c r="K45" s="5">
        <v>74</v>
      </c>
      <c r="L45" s="74">
        <v>0.85</v>
      </c>
      <c r="M45" s="18">
        <v>7.32</v>
      </c>
      <c r="N45" s="18">
        <v>8.0366666666666671</v>
      </c>
      <c r="O45" s="5">
        <v>1190.8333333333333</v>
      </c>
      <c r="P45" s="57">
        <v>1288.6666666666667</v>
      </c>
      <c r="Q45" s="5">
        <v>69</v>
      </c>
      <c r="R45" s="18">
        <v>82.8</v>
      </c>
      <c r="S45" s="74">
        <v>-0.24</v>
      </c>
      <c r="T45" s="18">
        <v>9.8000000000000007</v>
      </c>
      <c r="U45" s="18">
        <v>9.4700000000000006</v>
      </c>
      <c r="V45" s="74">
        <v>0.02</v>
      </c>
      <c r="W45" s="5">
        <v>1675</v>
      </c>
      <c r="X45" s="6">
        <f t="shared" si="25"/>
        <v>8.1327674463649799</v>
      </c>
      <c r="Y45" s="93">
        <f t="shared" si="26"/>
        <v>0.36909848148148161</v>
      </c>
      <c r="Z45" s="34">
        <f t="shared" si="27"/>
        <v>0.80721837900000026</v>
      </c>
      <c r="AA45" s="35">
        <f t="shared" si="28"/>
        <v>0.1499848344481606</v>
      </c>
      <c r="AB45" s="36">
        <f t="shared" si="29"/>
        <v>2.2921015700000007</v>
      </c>
      <c r="AC45" s="94">
        <f t="shared" si="30"/>
        <v>0.40425071781305127</v>
      </c>
      <c r="AD45" s="104">
        <f t="shared" si="31"/>
        <v>30.56135426666668</v>
      </c>
    </row>
    <row r="46" spans="1:30">
      <c r="A46" s="20" t="s">
        <v>47</v>
      </c>
      <c r="B46" s="5">
        <v>189</v>
      </c>
      <c r="C46" s="57">
        <v>6.3</v>
      </c>
      <c r="D46" s="5">
        <v>147</v>
      </c>
      <c r="E46" s="5">
        <v>0</v>
      </c>
      <c r="F46" s="74">
        <v>1</v>
      </c>
      <c r="G46" s="5">
        <v>308</v>
      </c>
      <c r="H46" s="5">
        <v>17</v>
      </c>
      <c r="I46" s="74">
        <v>0.91</v>
      </c>
      <c r="J46" s="5">
        <v>538</v>
      </c>
      <c r="K46" s="5">
        <v>73</v>
      </c>
      <c r="L46" s="74">
        <v>0.78</v>
      </c>
      <c r="M46" s="18">
        <v>7.1650000000000009</v>
      </c>
      <c r="N46" s="18">
        <v>7.87</v>
      </c>
      <c r="O46" s="5">
        <v>1184.75</v>
      </c>
      <c r="P46" s="57">
        <v>1402.5</v>
      </c>
      <c r="Q46" s="5">
        <v>76</v>
      </c>
      <c r="R46" s="18">
        <v>86.6</v>
      </c>
      <c r="S46" s="74">
        <v>0.17</v>
      </c>
      <c r="T46" s="18">
        <v>9.6999999999999993</v>
      </c>
      <c r="U46" s="18">
        <v>9.59</v>
      </c>
      <c r="V46" s="74">
        <v>0.25</v>
      </c>
      <c r="W46" s="5">
        <v>1702</v>
      </c>
      <c r="X46" s="6">
        <f t="shared" si="25"/>
        <v>9.0052910052910047</v>
      </c>
      <c r="Y46" s="93">
        <f t="shared" si="26"/>
        <v>0.35</v>
      </c>
      <c r="Z46" s="34">
        <f t="shared" si="27"/>
        <v>0.92610000000000003</v>
      </c>
      <c r="AA46" s="35">
        <f t="shared" si="28"/>
        <v>0.17207357859531774</v>
      </c>
      <c r="AB46" s="36">
        <f t="shared" si="29"/>
        <v>1.9403999999999999</v>
      </c>
      <c r="AC46" s="94">
        <f t="shared" si="30"/>
        <v>0.34222222222222221</v>
      </c>
      <c r="AD46" s="104">
        <f t="shared" si="31"/>
        <v>25.872</v>
      </c>
    </row>
    <row r="47" spans="1:30">
      <c r="A47" s="20" t="s">
        <v>48</v>
      </c>
      <c r="B47" s="5">
        <v>197</v>
      </c>
      <c r="C47" s="57">
        <v>6.4</v>
      </c>
      <c r="D47" s="5">
        <v>106</v>
      </c>
      <c r="E47" s="5">
        <v>0</v>
      </c>
      <c r="F47" s="74">
        <v>1</v>
      </c>
      <c r="G47" s="5">
        <v>218</v>
      </c>
      <c r="H47" s="5">
        <v>18</v>
      </c>
      <c r="I47" s="74">
        <v>0.9</v>
      </c>
      <c r="J47" s="5">
        <v>364</v>
      </c>
      <c r="K47" s="5">
        <v>69</v>
      </c>
      <c r="L47" s="74">
        <v>0.77</v>
      </c>
      <c r="M47" s="18">
        <v>7.22</v>
      </c>
      <c r="N47" s="18">
        <v>7.8433333333333337</v>
      </c>
      <c r="O47" s="5">
        <v>1246.1666666666667</v>
      </c>
      <c r="P47" s="57">
        <v>1438.3333333333333</v>
      </c>
      <c r="Q47" s="5">
        <v>63</v>
      </c>
      <c r="R47" s="18">
        <v>93.4</v>
      </c>
      <c r="S47" s="74">
        <v>0.78</v>
      </c>
      <c r="T47" s="18">
        <v>7.9</v>
      </c>
      <c r="U47" s="18">
        <v>11.9</v>
      </c>
      <c r="V47" s="74">
        <v>0.15</v>
      </c>
      <c r="W47" s="5">
        <v>1752</v>
      </c>
      <c r="X47" s="6">
        <f t="shared" si="25"/>
        <v>8.8934010152284255</v>
      </c>
      <c r="Y47" s="93">
        <f t="shared" si="26"/>
        <v>0.35555555555555557</v>
      </c>
      <c r="Z47" s="34">
        <f t="shared" si="27"/>
        <v>0.67840000000000011</v>
      </c>
      <c r="AA47" s="35">
        <f t="shared" si="28"/>
        <v>0.12604979561501303</v>
      </c>
      <c r="AB47" s="36">
        <f t="shared" si="29"/>
        <v>1.3952</v>
      </c>
      <c r="AC47" s="94">
        <f t="shared" si="30"/>
        <v>0.24606701940035275</v>
      </c>
      <c r="AD47" s="104">
        <f t="shared" si="31"/>
        <v>18.602666666666671</v>
      </c>
    </row>
    <row r="48" spans="1:30">
      <c r="A48" s="20" t="s">
        <v>49</v>
      </c>
      <c r="B48" s="5">
        <v>268</v>
      </c>
      <c r="C48" s="57">
        <v>8.9</v>
      </c>
      <c r="D48" s="5">
        <v>64</v>
      </c>
      <c r="E48" s="5">
        <v>1</v>
      </c>
      <c r="F48" s="74">
        <v>1</v>
      </c>
      <c r="G48" s="5">
        <v>205</v>
      </c>
      <c r="H48" s="5">
        <v>16</v>
      </c>
      <c r="I48" s="74">
        <v>0.91</v>
      </c>
      <c r="J48" s="5">
        <v>355</v>
      </c>
      <c r="K48" s="5">
        <v>58</v>
      </c>
      <c r="L48" s="74">
        <v>0.82</v>
      </c>
      <c r="M48" s="18">
        <v>7.0949999999999998</v>
      </c>
      <c r="N48" s="18">
        <v>7.90625</v>
      </c>
      <c r="O48" s="5">
        <v>1293.375</v>
      </c>
      <c r="P48" s="57">
        <v>1347.25</v>
      </c>
      <c r="Q48" s="5">
        <v>66</v>
      </c>
      <c r="R48" s="18">
        <v>79.099999999999994</v>
      </c>
      <c r="S48" s="74">
        <v>0.28000000000000003</v>
      </c>
      <c r="T48" s="18">
        <v>9.4</v>
      </c>
      <c r="U48" s="18">
        <v>8.94</v>
      </c>
      <c r="V48" s="74">
        <v>0.15</v>
      </c>
      <c r="W48" s="5">
        <v>1539</v>
      </c>
      <c r="X48" s="6">
        <f t="shared" si="25"/>
        <v>5.7425373134328357</v>
      </c>
      <c r="Y48" s="93">
        <f t="shared" si="26"/>
        <v>0.49444444444444446</v>
      </c>
      <c r="Z48" s="34">
        <f t="shared" si="27"/>
        <v>0.5696</v>
      </c>
      <c r="AA48" s="35">
        <f t="shared" si="28"/>
        <v>0.10583426235600149</v>
      </c>
      <c r="AB48" s="36">
        <f t="shared" si="29"/>
        <v>1.8245</v>
      </c>
      <c r="AC48" s="94">
        <f t="shared" si="30"/>
        <v>0.32178130511463843</v>
      </c>
      <c r="AD48" s="104">
        <f t="shared" si="31"/>
        <v>24.326666666666668</v>
      </c>
    </row>
    <row r="49" spans="1:31">
      <c r="A49" s="20" t="s">
        <v>50</v>
      </c>
      <c r="B49" s="25">
        <v>286</v>
      </c>
      <c r="C49" s="57">
        <v>9</v>
      </c>
      <c r="D49" s="5">
        <v>47</v>
      </c>
      <c r="E49" s="5">
        <v>0</v>
      </c>
      <c r="F49" s="74">
        <v>1</v>
      </c>
      <c r="G49" s="5">
        <v>187</v>
      </c>
      <c r="H49" s="5">
        <v>23</v>
      </c>
      <c r="I49" s="74">
        <v>0.92</v>
      </c>
      <c r="J49" s="5">
        <v>274</v>
      </c>
      <c r="K49" s="5">
        <v>69</v>
      </c>
      <c r="L49" s="74">
        <v>0.81</v>
      </c>
      <c r="M49" s="21">
        <v>7.01</v>
      </c>
      <c r="N49" s="21">
        <v>7.7971428571428572</v>
      </c>
      <c r="O49" s="22">
        <v>2919.4285714285716</v>
      </c>
      <c r="P49" s="80">
        <v>1497.7142857142858</v>
      </c>
      <c r="Q49" s="5">
        <v>80.7</v>
      </c>
      <c r="R49" s="18">
        <v>83.03</v>
      </c>
      <c r="S49" s="74">
        <v>-3.6999999999999998E-2</v>
      </c>
      <c r="T49" s="18">
        <v>11.1</v>
      </c>
      <c r="U49" s="18">
        <v>10.41</v>
      </c>
      <c r="V49" s="74">
        <v>2.8000000000000001E-2</v>
      </c>
      <c r="W49" s="25">
        <v>1349</v>
      </c>
      <c r="X49" s="6">
        <f t="shared" si="25"/>
        <v>4.7167832167832167</v>
      </c>
      <c r="Y49" s="93">
        <f t="shared" si="26"/>
        <v>0.5</v>
      </c>
      <c r="Z49" s="34">
        <f t="shared" si="27"/>
        <v>0.42299999999999999</v>
      </c>
      <c r="AA49" s="35">
        <f t="shared" si="28"/>
        <v>7.8595317725752512E-2</v>
      </c>
      <c r="AB49" s="36">
        <f t="shared" si="29"/>
        <v>1.6830000000000001</v>
      </c>
      <c r="AC49" s="94">
        <f t="shared" si="30"/>
        <v>0.29682539682539683</v>
      </c>
      <c r="AD49" s="104">
        <f t="shared" si="31"/>
        <v>22.44</v>
      </c>
      <c r="AE49" t="s">
        <v>62</v>
      </c>
    </row>
    <row r="50" spans="1:31">
      <c r="A50" s="20" t="s">
        <v>51</v>
      </c>
      <c r="B50" s="5">
        <v>248</v>
      </c>
      <c r="C50" s="57">
        <v>8</v>
      </c>
      <c r="D50" s="5">
        <v>816</v>
      </c>
      <c r="E50" s="5">
        <v>0</v>
      </c>
      <c r="F50" s="74">
        <v>1</v>
      </c>
      <c r="G50" s="5">
        <v>492</v>
      </c>
      <c r="H50" s="5">
        <v>23</v>
      </c>
      <c r="I50" s="74">
        <v>0.94</v>
      </c>
      <c r="J50" s="5">
        <v>1054</v>
      </c>
      <c r="K50" s="5">
        <v>69</v>
      </c>
      <c r="L50" s="74">
        <v>0.89</v>
      </c>
      <c r="M50" s="18">
        <v>7.0349999999999993</v>
      </c>
      <c r="N50" s="18">
        <v>7.6999999999999993</v>
      </c>
      <c r="O50" s="5">
        <v>1711.8333333333333</v>
      </c>
      <c r="P50" s="57">
        <v>1638</v>
      </c>
      <c r="Q50" s="5">
        <v>98</v>
      </c>
      <c r="R50" s="18">
        <v>98.3</v>
      </c>
      <c r="S50" s="74">
        <v>-0.01</v>
      </c>
      <c r="T50" s="18">
        <v>14.7</v>
      </c>
      <c r="U50" s="18">
        <v>9.49</v>
      </c>
      <c r="V50" s="74">
        <v>0.33</v>
      </c>
      <c r="W50" s="5">
        <v>1612</v>
      </c>
      <c r="X50" s="6">
        <f t="shared" si="25"/>
        <v>6.5</v>
      </c>
      <c r="Y50" s="93">
        <f t="shared" si="26"/>
        <v>0.44444444444444442</v>
      </c>
      <c r="Z50" s="34">
        <f t="shared" si="27"/>
        <v>6.5279999999999996</v>
      </c>
      <c r="AA50" s="35">
        <f t="shared" si="28"/>
        <v>1.2129319955406912</v>
      </c>
      <c r="AB50" s="36">
        <f t="shared" si="29"/>
        <v>3.9359999999999999</v>
      </c>
      <c r="AC50" s="94">
        <f t="shared" si="30"/>
        <v>0.69417989417989423</v>
      </c>
      <c r="AD50" s="104">
        <f t="shared" si="31"/>
        <v>52.480000000000004</v>
      </c>
    </row>
    <row r="51" spans="1:31">
      <c r="A51" s="20" t="s">
        <v>52</v>
      </c>
      <c r="B51" s="5">
        <v>239</v>
      </c>
      <c r="C51" s="57">
        <v>8</v>
      </c>
      <c r="D51" s="5">
        <v>71</v>
      </c>
      <c r="E51" s="5">
        <v>1</v>
      </c>
      <c r="F51" s="74">
        <v>1</v>
      </c>
      <c r="G51" s="5">
        <v>203</v>
      </c>
      <c r="H51" s="5">
        <v>19</v>
      </c>
      <c r="I51" s="74">
        <v>0.9</v>
      </c>
      <c r="J51" s="5">
        <v>302</v>
      </c>
      <c r="K51" s="5">
        <v>72</v>
      </c>
      <c r="L51" s="74">
        <v>0.76</v>
      </c>
      <c r="M51" s="18">
        <v>6.83</v>
      </c>
      <c r="N51" s="18">
        <v>7.64</v>
      </c>
      <c r="O51" s="5">
        <v>1641</v>
      </c>
      <c r="P51" s="57">
        <v>1614</v>
      </c>
      <c r="Q51" s="5">
        <v>95</v>
      </c>
      <c r="R51" s="18">
        <v>96.4</v>
      </c>
      <c r="S51" s="74">
        <v>0.13</v>
      </c>
      <c r="T51" s="18">
        <v>10.8</v>
      </c>
      <c r="U51" s="18">
        <v>10.25</v>
      </c>
      <c r="V51" s="74">
        <v>0.05</v>
      </c>
      <c r="W51" s="5">
        <v>1597</v>
      </c>
      <c r="X51" s="28">
        <f t="shared" si="25"/>
        <v>6.6820083682008367</v>
      </c>
      <c r="Y51" s="93">
        <f t="shared" si="26"/>
        <v>0.44444444444444442</v>
      </c>
      <c r="Z51" s="34">
        <f t="shared" si="27"/>
        <v>0.56799999999999995</v>
      </c>
      <c r="AA51" s="35">
        <f t="shared" si="28"/>
        <v>0.1055369751021925</v>
      </c>
      <c r="AB51" s="36">
        <f t="shared" si="29"/>
        <v>1.6240000000000001</v>
      </c>
      <c r="AC51" s="94">
        <f t="shared" si="30"/>
        <v>0.28641975308641976</v>
      </c>
      <c r="AD51" s="104">
        <f t="shared" si="31"/>
        <v>21.653333333333332</v>
      </c>
    </row>
    <row r="52" spans="1:31">
      <c r="A52" s="20" t="s">
        <v>53</v>
      </c>
      <c r="B52" s="5">
        <v>180</v>
      </c>
      <c r="C52" s="57">
        <v>5.8</v>
      </c>
      <c r="D52" s="5">
        <v>86</v>
      </c>
      <c r="E52" s="5">
        <v>1</v>
      </c>
      <c r="F52" s="74">
        <v>1</v>
      </c>
      <c r="G52" s="5">
        <v>257</v>
      </c>
      <c r="H52" s="5">
        <v>23</v>
      </c>
      <c r="I52" s="74">
        <v>0.91</v>
      </c>
      <c r="J52" s="5">
        <v>389</v>
      </c>
      <c r="K52" s="5">
        <v>71</v>
      </c>
      <c r="L52" s="74">
        <v>0.82</v>
      </c>
      <c r="M52" s="18">
        <v>6.85</v>
      </c>
      <c r="N52" s="21">
        <v>7.7</v>
      </c>
      <c r="O52" s="5">
        <v>1751</v>
      </c>
      <c r="P52" s="80">
        <v>1685</v>
      </c>
      <c r="Q52" s="5">
        <v>96.2</v>
      </c>
      <c r="R52" s="18">
        <v>99.5</v>
      </c>
      <c r="S52" s="74">
        <v>7.0000000000000007E-2</v>
      </c>
      <c r="T52" s="18">
        <v>11.2</v>
      </c>
      <c r="U52" s="18">
        <v>10.66</v>
      </c>
      <c r="V52" s="74">
        <v>0.09</v>
      </c>
      <c r="W52" s="27">
        <v>1629</v>
      </c>
      <c r="X52" s="26">
        <f t="shared" si="25"/>
        <v>9.0500000000000007</v>
      </c>
      <c r="Y52" s="93">
        <f t="shared" si="26"/>
        <v>0.32222222222222219</v>
      </c>
      <c r="Z52" s="34">
        <f t="shared" si="27"/>
        <v>0.49880000000000002</v>
      </c>
      <c r="AA52" s="35">
        <f t="shared" si="28"/>
        <v>9.267930137495356E-2</v>
      </c>
      <c r="AB52" s="36">
        <f t="shared" si="29"/>
        <v>1.4905999999999999</v>
      </c>
      <c r="AC52" s="94">
        <f t="shared" si="30"/>
        <v>0.26289241622574955</v>
      </c>
      <c r="AD52" s="104">
        <f t="shared" si="31"/>
        <v>19.874666666666666</v>
      </c>
    </row>
    <row r="53" spans="1:31">
      <c r="A53" s="20" t="s">
        <v>54</v>
      </c>
      <c r="B53" s="5">
        <v>140</v>
      </c>
      <c r="C53" s="57">
        <v>4.7</v>
      </c>
      <c r="D53" s="5">
        <v>75</v>
      </c>
      <c r="E53" s="5">
        <v>1</v>
      </c>
      <c r="F53" s="74">
        <v>0.93</v>
      </c>
      <c r="G53" s="5">
        <v>228</v>
      </c>
      <c r="H53" s="5">
        <v>22</v>
      </c>
      <c r="I53" s="74">
        <v>0.9</v>
      </c>
      <c r="J53" s="5">
        <v>379</v>
      </c>
      <c r="K53" s="5">
        <v>69</v>
      </c>
      <c r="L53" s="74">
        <v>0.82</v>
      </c>
      <c r="M53" s="18">
        <v>7</v>
      </c>
      <c r="N53" s="18">
        <v>7.66</v>
      </c>
      <c r="O53" s="5">
        <v>1784</v>
      </c>
      <c r="P53" s="57">
        <v>2025</v>
      </c>
      <c r="Q53" s="5">
        <v>92</v>
      </c>
      <c r="R53" s="18">
        <v>95.5</v>
      </c>
      <c r="S53" s="74">
        <v>0.04</v>
      </c>
      <c r="T53" s="18">
        <v>10.9</v>
      </c>
      <c r="U53" s="18">
        <v>11.21</v>
      </c>
      <c r="V53" s="74">
        <v>7.0000000000000007E-2</v>
      </c>
      <c r="W53" s="5">
        <v>1768</v>
      </c>
      <c r="X53" s="29">
        <f t="shared" si="25"/>
        <v>12.628571428571428</v>
      </c>
      <c r="Y53" s="93">
        <f t="shared" si="26"/>
        <v>0.26111111111111113</v>
      </c>
      <c r="Z53" s="34">
        <f t="shared" si="27"/>
        <v>0.35249999999999998</v>
      </c>
      <c r="AA53" s="35">
        <f t="shared" si="28"/>
        <v>6.549609810479376E-2</v>
      </c>
      <c r="AB53" s="36">
        <f t="shared" si="29"/>
        <v>1.0716000000000001</v>
      </c>
      <c r="AC53" s="94">
        <f t="shared" si="30"/>
        <v>0.18899470899470902</v>
      </c>
      <c r="AD53" s="104">
        <f t="shared" si="31"/>
        <v>14.288000000000002</v>
      </c>
    </row>
    <row r="54" spans="1:31" ht="13.5" thickBot="1">
      <c r="A54" s="20" t="s">
        <v>55</v>
      </c>
      <c r="B54" s="5">
        <v>172</v>
      </c>
      <c r="C54" s="57">
        <v>5</v>
      </c>
      <c r="D54" s="5">
        <v>130</v>
      </c>
      <c r="E54" s="5">
        <v>1</v>
      </c>
      <c r="F54" s="74">
        <v>0.99</v>
      </c>
      <c r="G54" s="5">
        <v>360</v>
      </c>
      <c r="H54" s="5">
        <v>21</v>
      </c>
      <c r="I54" s="74">
        <v>0.93</v>
      </c>
      <c r="J54" s="5">
        <v>587</v>
      </c>
      <c r="K54" s="5">
        <v>70</v>
      </c>
      <c r="L54" s="74">
        <v>0.88</v>
      </c>
      <c r="M54" s="18">
        <v>6</v>
      </c>
      <c r="N54" s="18">
        <v>7.53</v>
      </c>
      <c r="O54" s="5">
        <v>1720</v>
      </c>
      <c r="P54" s="57">
        <v>1615</v>
      </c>
      <c r="Q54" s="5">
        <v>81.8</v>
      </c>
      <c r="R54" s="18">
        <v>92.2</v>
      </c>
      <c r="S54" s="74">
        <v>0.03</v>
      </c>
      <c r="T54" s="18">
        <v>9.9</v>
      </c>
      <c r="U54" s="18">
        <v>9.64</v>
      </c>
      <c r="V54" s="74">
        <v>0.01</v>
      </c>
      <c r="W54" s="5">
        <v>1212</v>
      </c>
      <c r="X54" s="6">
        <f t="shared" si="25"/>
        <v>7.0465116279069768</v>
      </c>
      <c r="Y54" s="93">
        <f t="shared" si="26"/>
        <v>0.27777777777777779</v>
      </c>
      <c r="Z54" s="34">
        <f t="shared" si="27"/>
        <v>0.65</v>
      </c>
      <c r="AA54" s="35">
        <f t="shared" si="28"/>
        <v>0.12077294685990339</v>
      </c>
      <c r="AB54" s="36">
        <f t="shared" si="29"/>
        <v>1.8</v>
      </c>
      <c r="AC54" s="94">
        <f t="shared" si="30"/>
        <v>0.3174603174603175</v>
      </c>
      <c r="AD54" s="104">
        <f t="shared" si="31"/>
        <v>24</v>
      </c>
    </row>
    <row r="55" spans="1:31" ht="13.5" thickTop="1">
      <c r="A55" s="23" t="s">
        <v>63</v>
      </c>
      <c r="B55" s="24">
        <f>SUM(B43:B54)</f>
        <v>2519.3989278333347</v>
      </c>
      <c r="C55" s="62"/>
      <c r="D55" s="63"/>
      <c r="E55" s="64"/>
      <c r="F55" s="75"/>
      <c r="G55" s="63"/>
      <c r="H55" s="64"/>
      <c r="I55" s="75"/>
      <c r="J55" s="64"/>
      <c r="K55" s="64"/>
      <c r="L55" s="75"/>
      <c r="M55" s="65"/>
      <c r="N55" s="65"/>
      <c r="O55" s="66"/>
      <c r="P55" s="62"/>
      <c r="Q55" s="64"/>
      <c r="R55" s="65"/>
      <c r="S55" s="75"/>
      <c r="T55" s="64"/>
      <c r="U55" s="65"/>
      <c r="V55" s="75"/>
      <c r="W55" s="24">
        <f>SUM(W43:W54)</f>
        <v>19176</v>
      </c>
      <c r="X55" s="64">
        <f>SUM(X43:X54)</f>
        <v>95.365776955593219</v>
      </c>
      <c r="Y55" s="95"/>
      <c r="Z55" s="68"/>
      <c r="AA55" s="69"/>
      <c r="AB55" s="70"/>
      <c r="AC55" s="96"/>
      <c r="AD55" s="106"/>
    </row>
    <row r="56" spans="1:31" ht="13.5" thickBot="1">
      <c r="A56" s="77" t="s">
        <v>64</v>
      </c>
      <c r="B56" s="7">
        <f t="shared" ref="B56:V56" si="32">AVERAGE(B43:B54)</f>
        <v>209.9499106527779</v>
      </c>
      <c r="C56" s="58">
        <f t="shared" si="32"/>
        <v>6.8268417903380332</v>
      </c>
      <c r="D56" s="59">
        <f t="shared" si="32"/>
        <v>158.69791666666666</v>
      </c>
      <c r="E56" s="60">
        <f t="shared" si="32"/>
        <v>0.64351851851851849</v>
      </c>
      <c r="F56" s="76">
        <f>AVERAGE(F43:F54)</f>
        <v>0.99333333333333329</v>
      </c>
      <c r="G56" s="59">
        <f>AVERAGE(G43:G54)</f>
        <v>283.97916666666669</v>
      </c>
      <c r="H56" s="60">
        <f>AVERAGE(H43:H54)</f>
        <v>19.546296296296294</v>
      </c>
      <c r="I56" s="76">
        <f>AVERAGE(I43:I54)</f>
        <v>0.91838620580808084</v>
      </c>
      <c r="J56" s="60">
        <f t="shared" si="32"/>
        <v>492.44791666666669</v>
      </c>
      <c r="K56" s="60">
        <f t="shared" si="32"/>
        <v>69.190740740740736</v>
      </c>
      <c r="L56" s="76">
        <f>AVERAGE(L43:L54)</f>
        <v>0.82730836665788143</v>
      </c>
      <c r="M56" s="61">
        <f t="shared" si="32"/>
        <v>7.0415624999999986</v>
      </c>
      <c r="N56" s="61">
        <f t="shared" si="32"/>
        <v>7.8155952380952378</v>
      </c>
      <c r="O56" s="60">
        <f t="shared" si="32"/>
        <v>1587.7093253968258</v>
      </c>
      <c r="P56" s="58">
        <f t="shared" si="32"/>
        <v>1538.8928571428571</v>
      </c>
      <c r="Q56" s="60">
        <f t="shared" si="32"/>
        <v>81.834375000000009</v>
      </c>
      <c r="R56" s="61">
        <f t="shared" si="32"/>
        <v>90.103425925925919</v>
      </c>
      <c r="S56" s="76">
        <f t="shared" si="32"/>
        <v>8.7072882451641562E-2</v>
      </c>
      <c r="T56" s="60">
        <f t="shared" si="32"/>
        <v>10.437708333333335</v>
      </c>
      <c r="U56" s="61">
        <f t="shared" si="32"/>
        <v>9.9710185185185178</v>
      </c>
      <c r="V56" s="76">
        <f t="shared" si="32"/>
        <v>0.10605824928636036</v>
      </c>
      <c r="W56" s="7">
        <f>AVERAGE(W43:W54)</f>
        <v>1598</v>
      </c>
      <c r="X56" s="67">
        <f>AVERAGE(X43:X54)</f>
        <v>7.9471480796327683</v>
      </c>
      <c r="Y56" s="97">
        <f t="shared" ref="Y56" si="33">C56/$C$2</f>
        <v>0.37926898835211298</v>
      </c>
      <c r="Z56" s="98">
        <f t="shared" ref="Z56" si="34">(C56*D56)/1000</f>
        <v>1.0834055695395826</v>
      </c>
      <c r="AA56" s="99">
        <f t="shared" ref="AA56" si="35">(Z56)/$E$3</f>
        <v>0.20130166658111903</v>
      </c>
      <c r="AB56" s="100">
        <f t="shared" ref="AB56" si="36">(C56*G56)/1000</f>
        <v>1.9386808425853694</v>
      </c>
      <c r="AC56" s="101">
        <f t="shared" si="30"/>
        <v>0.34191901985632617</v>
      </c>
      <c r="AD56" s="107">
        <f>AVERAGE(AD43:AD54)</f>
        <v>25.601055998105632</v>
      </c>
    </row>
    <row r="57" spans="1:31" ht="13.5" thickTop="1"/>
    <row r="58" spans="1:31" ht="13.5" thickBot="1"/>
    <row r="59" spans="1:31" ht="13.5" thickTop="1">
      <c r="A59" s="13" t="s">
        <v>7</v>
      </c>
      <c r="B59" s="14" t="s">
        <v>8</v>
      </c>
      <c r="C59" s="55" t="s">
        <v>8</v>
      </c>
      <c r="D59" s="52" t="s">
        <v>9</v>
      </c>
      <c r="E59" s="14" t="s">
        <v>10</v>
      </c>
      <c r="F59" s="72" t="s">
        <v>4</v>
      </c>
      <c r="G59" s="71" t="s">
        <v>11</v>
      </c>
      <c r="H59" s="14" t="s">
        <v>12</v>
      </c>
      <c r="I59" s="72" t="s">
        <v>5</v>
      </c>
      <c r="J59" s="14" t="s">
        <v>13</v>
      </c>
      <c r="K59" s="14" t="s">
        <v>14</v>
      </c>
      <c r="L59" s="72" t="s">
        <v>15</v>
      </c>
      <c r="M59" s="17" t="s">
        <v>16</v>
      </c>
      <c r="N59" s="14" t="s">
        <v>17</v>
      </c>
      <c r="O59" s="17" t="s">
        <v>18</v>
      </c>
      <c r="P59" s="55" t="s">
        <v>19</v>
      </c>
      <c r="Q59" s="14" t="s">
        <v>20</v>
      </c>
      <c r="R59" s="14" t="s">
        <v>21</v>
      </c>
      <c r="S59" s="72" t="s">
        <v>22</v>
      </c>
      <c r="T59" s="14" t="s">
        <v>23</v>
      </c>
      <c r="U59" s="14" t="s">
        <v>24</v>
      </c>
      <c r="V59" s="72" t="s">
        <v>25</v>
      </c>
      <c r="W59" s="15" t="s">
        <v>26</v>
      </c>
      <c r="X59" s="15" t="s">
        <v>27</v>
      </c>
      <c r="Y59" s="86" t="s">
        <v>28</v>
      </c>
      <c r="Z59" s="87" t="s">
        <v>29</v>
      </c>
      <c r="AA59" s="88" t="s">
        <v>30</v>
      </c>
      <c r="AB59" s="89" t="s">
        <v>28</v>
      </c>
      <c r="AC59" s="90" t="s">
        <v>28</v>
      </c>
      <c r="AD59" s="102" t="s">
        <v>31</v>
      </c>
    </row>
    <row r="60" spans="1:31" ht="13.5" thickBot="1">
      <c r="A60" s="10" t="s">
        <v>65</v>
      </c>
      <c r="B60" s="11" t="s">
        <v>33</v>
      </c>
      <c r="C60" s="56" t="s">
        <v>34</v>
      </c>
      <c r="D60" s="53" t="s">
        <v>35</v>
      </c>
      <c r="E60" s="11" t="s">
        <v>35</v>
      </c>
      <c r="F60" s="73" t="s">
        <v>36</v>
      </c>
      <c r="G60" s="53" t="s">
        <v>35</v>
      </c>
      <c r="H60" s="11" t="s">
        <v>35</v>
      </c>
      <c r="I60" s="73" t="s">
        <v>36</v>
      </c>
      <c r="J60" s="11" t="s">
        <v>35</v>
      </c>
      <c r="K60" s="11" t="s">
        <v>35</v>
      </c>
      <c r="L60" s="73" t="s">
        <v>36</v>
      </c>
      <c r="M60" s="11"/>
      <c r="N60" s="11"/>
      <c r="O60" s="11"/>
      <c r="P60" s="79"/>
      <c r="Q60" s="10"/>
      <c r="R60" s="10"/>
      <c r="S60" s="73" t="s">
        <v>36</v>
      </c>
      <c r="T60" s="10"/>
      <c r="U60" s="10"/>
      <c r="V60" s="73" t="s">
        <v>36</v>
      </c>
      <c r="W60" s="12" t="s">
        <v>37</v>
      </c>
      <c r="X60" s="12" t="s">
        <v>38</v>
      </c>
      <c r="Y60" s="91" t="s">
        <v>8</v>
      </c>
      <c r="Z60" s="31" t="s">
        <v>39</v>
      </c>
      <c r="AA60" s="32" t="s">
        <v>40</v>
      </c>
      <c r="AB60" s="33" t="s">
        <v>41</v>
      </c>
      <c r="AC60" s="92" t="s">
        <v>42</v>
      </c>
      <c r="AD60" s="103" t="s">
        <v>43</v>
      </c>
    </row>
    <row r="61" spans="1:31" ht="13.5" thickTop="1">
      <c r="A61" s="20" t="s">
        <v>44</v>
      </c>
      <c r="B61" s="5">
        <v>160</v>
      </c>
      <c r="C61" s="57">
        <v>5.2</v>
      </c>
      <c r="D61" s="5">
        <v>94</v>
      </c>
      <c r="E61" s="5">
        <v>0</v>
      </c>
      <c r="F61" s="74">
        <v>1</v>
      </c>
      <c r="G61" s="5">
        <v>348</v>
      </c>
      <c r="H61" s="5">
        <v>21</v>
      </c>
      <c r="I61" s="74">
        <v>0.93</v>
      </c>
      <c r="J61" s="5">
        <v>574</v>
      </c>
      <c r="K61" s="5">
        <v>70</v>
      </c>
      <c r="L61" s="74">
        <v>0.87</v>
      </c>
      <c r="M61" s="18">
        <v>7.09</v>
      </c>
      <c r="N61" s="18">
        <v>7.62</v>
      </c>
      <c r="O61" s="5">
        <v>2106</v>
      </c>
      <c r="P61" s="57">
        <v>2080</v>
      </c>
      <c r="Q61" s="5">
        <v>86</v>
      </c>
      <c r="R61" s="18">
        <v>95</v>
      </c>
      <c r="S61" s="74">
        <v>0</v>
      </c>
      <c r="T61" s="18">
        <v>10.8</v>
      </c>
      <c r="U61" s="18">
        <v>9.57</v>
      </c>
      <c r="V61" s="74">
        <v>0.12</v>
      </c>
      <c r="W61" s="19">
        <v>2102</v>
      </c>
      <c r="X61" s="6">
        <f t="shared" ref="X61:X72" si="37">W61/B61</f>
        <v>13.137499999999999</v>
      </c>
      <c r="Y61" s="93">
        <f>C61/$C$2</f>
        <v>0.28888888888888892</v>
      </c>
      <c r="Z61" s="34">
        <f>(C61*D61)/1000</f>
        <v>0.48880000000000001</v>
      </c>
      <c r="AA61" s="35">
        <f>(Z61)/$E$3</f>
        <v>9.0821256038647352E-2</v>
      </c>
      <c r="AB61" s="36">
        <f>(C61*G61)/1000</f>
        <v>1.8096000000000001</v>
      </c>
      <c r="AC61" s="94">
        <f>(AB61)/$G$3</f>
        <v>0.31915343915343919</v>
      </c>
      <c r="AD61" s="104">
        <f>(0.8*C61*G61)/60</f>
        <v>24.128</v>
      </c>
    </row>
    <row r="62" spans="1:31">
      <c r="A62" s="20" t="s">
        <v>45</v>
      </c>
      <c r="B62" s="5">
        <v>90</v>
      </c>
      <c r="C62" s="57">
        <v>3.2</v>
      </c>
      <c r="D62" s="5">
        <v>534</v>
      </c>
      <c r="E62" s="5">
        <v>1</v>
      </c>
      <c r="F62" s="74">
        <v>1</v>
      </c>
      <c r="G62" s="5">
        <v>538</v>
      </c>
      <c r="H62" s="5">
        <v>21</v>
      </c>
      <c r="I62" s="74">
        <v>0.96</v>
      </c>
      <c r="J62" s="5">
        <v>1037</v>
      </c>
      <c r="K62" s="5">
        <v>68</v>
      </c>
      <c r="L62" s="74">
        <v>0.92</v>
      </c>
      <c r="M62" s="18">
        <v>6.86</v>
      </c>
      <c r="N62" s="5">
        <v>7.64</v>
      </c>
      <c r="O62" s="5">
        <v>1856</v>
      </c>
      <c r="P62" s="57">
        <v>2185</v>
      </c>
      <c r="Q62" s="30">
        <v>88</v>
      </c>
      <c r="R62" s="18">
        <v>101.7</v>
      </c>
      <c r="S62" s="74"/>
      <c r="T62" s="18">
        <v>13.9</v>
      </c>
      <c r="U62" s="18">
        <v>11.11</v>
      </c>
      <c r="V62" s="74">
        <v>0.24</v>
      </c>
      <c r="W62" s="5">
        <v>1347</v>
      </c>
      <c r="X62" s="6">
        <f t="shared" si="37"/>
        <v>14.966666666666667</v>
      </c>
      <c r="Y62" s="93">
        <f t="shared" ref="Y62:Y74" si="38">C62/$C$2</f>
        <v>0.17777777777777778</v>
      </c>
      <c r="Z62" s="34">
        <f t="shared" ref="Z62:Z74" si="39">(C62*D62)/1000</f>
        <v>1.7088000000000001</v>
      </c>
      <c r="AA62" s="35">
        <f t="shared" ref="AA62:AA74" si="40">(Z62)/$E$3</f>
        <v>0.3175027870680045</v>
      </c>
      <c r="AB62" s="36">
        <f t="shared" ref="AB62:AB72" si="41">(C62*G62)/1000</f>
        <v>1.7216000000000002</v>
      </c>
      <c r="AC62" s="94">
        <f t="shared" ref="AC62:AC74" si="42">(AB62)/$G$3</f>
        <v>0.30363315696649035</v>
      </c>
      <c r="AD62" s="104">
        <f t="shared" ref="AD62:AD72" si="43">(0.8*C62*G62)/60</f>
        <v>22.954666666666672</v>
      </c>
    </row>
    <row r="63" spans="1:31">
      <c r="A63" s="20" t="s">
        <v>46</v>
      </c>
      <c r="B63" s="5">
        <v>103</v>
      </c>
      <c r="C63" s="57">
        <v>3.3</v>
      </c>
      <c r="D63" s="5">
        <v>152</v>
      </c>
      <c r="E63" s="5">
        <v>0</v>
      </c>
      <c r="F63" s="74">
        <v>1</v>
      </c>
      <c r="G63" s="5">
        <v>287</v>
      </c>
      <c r="H63" s="5">
        <v>19</v>
      </c>
      <c r="I63" s="74">
        <v>0.93</v>
      </c>
      <c r="J63" s="5">
        <v>684</v>
      </c>
      <c r="K63" s="5">
        <v>68</v>
      </c>
      <c r="L63" s="74">
        <v>0.9</v>
      </c>
      <c r="M63" s="18">
        <v>6.83</v>
      </c>
      <c r="N63" s="18">
        <v>7.7</v>
      </c>
      <c r="O63" s="5">
        <v>1775</v>
      </c>
      <c r="P63" s="57">
        <v>1827</v>
      </c>
      <c r="Q63" s="5">
        <v>96</v>
      </c>
      <c r="R63" s="18">
        <v>97</v>
      </c>
      <c r="S63" s="74"/>
      <c r="T63" s="18">
        <v>12.7</v>
      </c>
      <c r="U63" s="18">
        <v>12.3</v>
      </c>
      <c r="V63" s="74">
        <v>0.04</v>
      </c>
      <c r="W63" s="5">
        <v>1725</v>
      </c>
      <c r="X63" s="6">
        <f t="shared" si="37"/>
        <v>16.747572815533982</v>
      </c>
      <c r="Y63" s="93">
        <f t="shared" si="38"/>
        <v>0.18333333333333332</v>
      </c>
      <c r="Z63" s="34">
        <f t="shared" si="39"/>
        <v>0.50159999999999993</v>
      </c>
      <c r="AA63" s="35">
        <f t="shared" si="40"/>
        <v>9.3199554069119284E-2</v>
      </c>
      <c r="AB63" s="36">
        <f t="shared" si="41"/>
        <v>0.94709999999999994</v>
      </c>
      <c r="AC63" s="94">
        <f t="shared" si="42"/>
        <v>0.16703703703703704</v>
      </c>
      <c r="AD63" s="104">
        <f t="shared" si="43"/>
        <v>12.628000000000002</v>
      </c>
    </row>
    <row r="64" spans="1:31">
      <c r="A64" s="20" t="s">
        <v>47</v>
      </c>
      <c r="B64" s="5">
        <v>112</v>
      </c>
      <c r="C64" s="57">
        <v>3.7</v>
      </c>
      <c r="D64" s="5">
        <v>134</v>
      </c>
      <c r="E64" s="5">
        <v>1</v>
      </c>
      <c r="F64" s="74">
        <v>1</v>
      </c>
      <c r="G64" s="5">
        <v>348</v>
      </c>
      <c r="H64" s="5">
        <v>23</v>
      </c>
      <c r="I64" s="74">
        <v>0.92</v>
      </c>
      <c r="J64" s="5">
        <v>569</v>
      </c>
      <c r="K64" s="5">
        <v>89</v>
      </c>
      <c r="L64" s="74">
        <v>0.84</v>
      </c>
      <c r="M64" s="18">
        <v>6.76</v>
      </c>
      <c r="N64" s="18">
        <v>7.61</v>
      </c>
      <c r="O64" s="5">
        <v>1423</v>
      </c>
      <c r="P64" s="57">
        <v>1882</v>
      </c>
      <c r="Q64" s="5">
        <v>80</v>
      </c>
      <c r="R64" s="18">
        <v>110.5</v>
      </c>
      <c r="S64" s="74"/>
      <c r="T64" s="18">
        <v>10.5</v>
      </c>
      <c r="U64" s="18">
        <v>12.27</v>
      </c>
      <c r="V64" s="74"/>
      <c r="W64" s="5">
        <v>1897</v>
      </c>
      <c r="X64" s="6">
        <f t="shared" si="37"/>
        <v>16.9375</v>
      </c>
      <c r="Y64" s="93">
        <f t="shared" si="38"/>
        <v>0.20555555555555557</v>
      </c>
      <c r="Z64" s="34">
        <f t="shared" si="39"/>
        <v>0.49580000000000002</v>
      </c>
      <c r="AA64" s="35">
        <f t="shared" si="40"/>
        <v>9.2121887774061689E-2</v>
      </c>
      <c r="AB64" s="36">
        <f t="shared" si="41"/>
        <v>1.2876000000000001</v>
      </c>
      <c r="AC64" s="94">
        <f t="shared" si="42"/>
        <v>0.22708994708994712</v>
      </c>
      <c r="AD64" s="104">
        <f t="shared" si="43"/>
        <v>17.168000000000003</v>
      </c>
    </row>
    <row r="65" spans="1:30">
      <c r="A65" s="20" t="s">
        <v>48</v>
      </c>
      <c r="B65" s="5">
        <v>106</v>
      </c>
      <c r="C65" s="57">
        <v>3.4</v>
      </c>
      <c r="D65" s="5">
        <v>112</v>
      </c>
      <c r="E65" s="5">
        <v>1</v>
      </c>
      <c r="F65" s="74">
        <v>1</v>
      </c>
      <c r="G65" s="5">
        <v>272</v>
      </c>
      <c r="H65" s="5">
        <v>23</v>
      </c>
      <c r="I65" s="74">
        <v>0.92</v>
      </c>
      <c r="J65" s="5">
        <v>535</v>
      </c>
      <c r="K65" s="5">
        <v>69</v>
      </c>
      <c r="L65" s="74">
        <v>0.87</v>
      </c>
      <c r="M65" s="18">
        <v>6.81</v>
      </c>
      <c r="N65" s="18">
        <v>7.45</v>
      </c>
      <c r="O65" s="5">
        <v>1676</v>
      </c>
      <c r="P65" s="57">
        <v>1689</v>
      </c>
      <c r="Q65" s="5">
        <v>72</v>
      </c>
      <c r="R65" s="18">
        <v>84</v>
      </c>
      <c r="S65" s="74"/>
      <c r="T65" s="18">
        <v>8.9</v>
      </c>
      <c r="U65" s="18">
        <v>10.16</v>
      </c>
      <c r="V65" s="74"/>
      <c r="W65" s="5">
        <v>1753</v>
      </c>
      <c r="X65" s="6">
        <f t="shared" si="37"/>
        <v>16.537735849056602</v>
      </c>
      <c r="Y65" s="93">
        <f t="shared" si="38"/>
        <v>0.18888888888888888</v>
      </c>
      <c r="Z65" s="34">
        <f t="shared" si="39"/>
        <v>0.38080000000000003</v>
      </c>
      <c r="AA65" s="35">
        <f t="shared" si="40"/>
        <v>7.0754366406540328E-2</v>
      </c>
      <c r="AB65" s="36">
        <f t="shared" si="41"/>
        <v>0.92479999999999996</v>
      </c>
      <c r="AC65" s="94">
        <f t="shared" si="42"/>
        <v>0.16310405643738976</v>
      </c>
      <c r="AD65" s="104">
        <f t="shared" si="43"/>
        <v>12.330666666666668</v>
      </c>
    </row>
    <row r="66" spans="1:30">
      <c r="A66" s="20" t="s">
        <v>49</v>
      </c>
      <c r="B66" s="5">
        <v>96</v>
      </c>
      <c r="C66" s="57">
        <v>3.2</v>
      </c>
      <c r="D66" s="5">
        <v>118</v>
      </c>
      <c r="E66" s="5">
        <v>2</v>
      </c>
      <c r="F66" s="74">
        <v>1</v>
      </c>
      <c r="G66" s="5">
        <v>250</v>
      </c>
      <c r="H66" s="5">
        <v>22</v>
      </c>
      <c r="I66" s="74">
        <v>0.92</v>
      </c>
      <c r="J66" s="5">
        <v>459</v>
      </c>
      <c r="K66" s="5">
        <v>75</v>
      </c>
      <c r="L66" s="74">
        <v>0.83</v>
      </c>
      <c r="M66" s="18">
        <v>6.83</v>
      </c>
      <c r="N66" s="18">
        <v>7.64</v>
      </c>
      <c r="O66" s="5">
        <v>1876</v>
      </c>
      <c r="P66" s="57">
        <v>1916</v>
      </c>
      <c r="Q66" s="5">
        <v>79</v>
      </c>
      <c r="R66" s="18">
        <v>100.9</v>
      </c>
      <c r="S66" s="74"/>
      <c r="T66" s="18">
        <v>9.6999999999999993</v>
      </c>
      <c r="U66" s="18">
        <v>10.45</v>
      </c>
      <c r="V66" s="74">
        <v>0.11</v>
      </c>
      <c r="W66" s="5">
        <v>1647</v>
      </c>
      <c r="X66" s="6">
        <f t="shared" si="37"/>
        <v>17.15625</v>
      </c>
      <c r="Y66" s="93">
        <f t="shared" si="38"/>
        <v>0.17777777777777778</v>
      </c>
      <c r="Z66" s="34">
        <f t="shared" si="39"/>
        <v>0.37760000000000005</v>
      </c>
      <c r="AA66" s="35">
        <f t="shared" si="40"/>
        <v>7.0159791898922352E-2</v>
      </c>
      <c r="AB66" s="36">
        <f t="shared" si="41"/>
        <v>0.8</v>
      </c>
      <c r="AC66" s="94">
        <f t="shared" si="42"/>
        <v>0.14109347442680778</v>
      </c>
      <c r="AD66" s="104">
        <f t="shared" si="43"/>
        <v>10.666666666666668</v>
      </c>
    </row>
    <row r="67" spans="1:30">
      <c r="A67" s="20" t="s">
        <v>50</v>
      </c>
      <c r="B67" s="5">
        <v>205.18500000000003</v>
      </c>
      <c r="C67" s="57">
        <v>6.6188709677419366</v>
      </c>
      <c r="D67" s="5">
        <v>310.75</v>
      </c>
      <c r="E67" s="5">
        <v>1.8</v>
      </c>
      <c r="F67" s="74">
        <v>1</v>
      </c>
      <c r="G67" s="5">
        <v>458</v>
      </c>
      <c r="H67" s="5">
        <v>24</v>
      </c>
      <c r="I67" s="74">
        <v>0.93</v>
      </c>
      <c r="J67" s="5">
        <v>803</v>
      </c>
      <c r="K67" s="5">
        <v>77</v>
      </c>
      <c r="L67" s="74">
        <v>0.87</v>
      </c>
      <c r="M67" s="21">
        <v>7.1280000000000001</v>
      </c>
      <c r="N67" s="21">
        <v>7.75</v>
      </c>
      <c r="O67" s="22">
        <v>1649</v>
      </c>
      <c r="P67" s="80">
        <v>1787.75</v>
      </c>
      <c r="Q67" s="5">
        <v>79.774999999999991</v>
      </c>
      <c r="R67" s="18">
        <v>93.52000000000001</v>
      </c>
      <c r="S67" s="74">
        <v>0.13363</v>
      </c>
      <c r="T67" s="18">
        <v>10.362500000000001</v>
      </c>
      <c r="U67" s="18">
        <v>9.3840000000000003</v>
      </c>
      <c r="V67" s="74">
        <v>0.28853000000000001</v>
      </c>
      <c r="W67" s="5">
        <v>1601</v>
      </c>
      <c r="X67" s="6">
        <f t="shared" si="37"/>
        <v>7.8027146233886482</v>
      </c>
      <c r="Y67" s="93">
        <f t="shared" si="38"/>
        <v>0.36771505376344094</v>
      </c>
      <c r="Z67" s="34">
        <f t="shared" si="39"/>
        <v>2.0568141532258069</v>
      </c>
      <c r="AA67" s="35">
        <f t="shared" si="40"/>
        <v>0.38216539450498088</v>
      </c>
      <c r="AB67" s="36">
        <f t="shared" si="41"/>
        <v>3.0314429032258072</v>
      </c>
      <c r="AC67" s="94">
        <f t="shared" si="42"/>
        <v>0.53464601467827289</v>
      </c>
      <c r="AD67" s="104">
        <f t="shared" si="43"/>
        <v>40.419238709677423</v>
      </c>
    </row>
    <row r="68" spans="1:30">
      <c r="A68" s="20" t="s">
        <v>51</v>
      </c>
      <c r="B68" s="5">
        <v>206</v>
      </c>
      <c r="C68" s="57">
        <v>6.7</v>
      </c>
      <c r="D68" s="5">
        <v>94</v>
      </c>
      <c r="E68" s="5">
        <v>1</v>
      </c>
      <c r="F68" s="74">
        <v>1</v>
      </c>
      <c r="G68" s="5">
        <v>203</v>
      </c>
      <c r="H68" s="5">
        <v>21</v>
      </c>
      <c r="I68" s="74">
        <v>0.88</v>
      </c>
      <c r="J68" s="5">
        <v>396</v>
      </c>
      <c r="K68" s="5">
        <v>68</v>
      </c>
      <c r="L68" s="74">
        <v>0.81</v>
      </c>
      <c r="M68" s="18">
        <v>7.24</v>
      </c>
      <c r="N68" s="18">
        <v>7.46</v>
      </c>
      <c r="O68" s="5">
        <v>1244</v>
      </c>
      <c r="P68" s="57">
        <v>1607</v>
      </c>
      <c r="Q68" s="5">
        <v>78</v>
      </c>
      <c r="R68" s="18">
        <v>85.3</v>
      </c>
      <c r="S68" s="74"/>
      <c r="T68" s="18">
        <v>9.6999999999999993</v>
      </c>
      <c r="U68" s="18">
        <v>10.06</v>
      </c>
      <c r="V68" s="74">
        <v>0.7</v>
      </c>
      <c r="W68" s="5">
        <v>1583</v>
      </c>
      <c r="X68" s="6">
        <f t="shared" si="37"/>
        <v>7.6844660194174761</v>
      </c>
      <c r="Y68" s="93">
        <f t="shared" si="38"/>
        <v>0.37222222222222223</v>
      </c>
      <c r="Z68" s="34">
        <f t="shared" si="39"/>
        <v>0.62980000000000003</v>
      </c>
      <c r="AA68" s="35">
        <f t="shared" si="40"/>
        <v>0.11701969528056486</v>
      </c>
      <c r="AB68" s="36">
        <f t="shared" si="41"/>
        <v>1.3601000000000001</v>
      </c>
      <c r="AC68" s="94">
        <f t="shared" si="42"/>
        <v>0.23987654320987656</v>
      </c>
      <c r="AD68" s="104">
        <f t="shared" si="43"/>
        <v>18.134666666666668</v>
      </c>
    </row>
    <row r="69" spans="1:30">
      <c r="A69" s="20" t="s">
        <v>52</v>
      </c>
      <c r="B69" s="5">
        <v>188</v>
      </c>
      <c r="C69" s="57">
        <v>6</v>
      </c>
      <c r="D69" s="5">
        <v>140</v>
      </c>
      <c r="E69" s="5">
        <v>1</v>
      </c>
      <c r="F69" s="74">
        <v>1</v>
      </c>
      <c r="G69" s="5">
        <v>223</v>
      </c>
      <c r="H69" s="5">
        <v>20</v>
      </c>
      <c r="I69" s="74">
        <v>0.89</v>
      </c>
      <c r="J69" s="5">
        <v>435</v>
      </c>
      <c r="K69" s="5">
        <v>50</v>
      </c>
      <c r="L69" s="74">
        <v>0.87</v>
      </c>
      <c r="M69" s="18">
        <v>7.6</v>
      </c>
      <c r="N69" s="18">
        <v>7.8</v>
      </c>
      <c r="O69" s="5">
        <v>1268</v>
      </c>
      <c r="P69" s="57">
        <v>1412</v>
      </c>
      <c r="Q69" s="5">
        <v>67</v>
      </c>
      <c r="R69" s="18">
        <v>84</v>
      </c>
      <c r="S69" s="74"/>
      <c r="T69" s="18">
        <v>9.1999999999999993</v>
      </c>
      <c r="U69" s="18">
        <v>9.6999999999999993</v>
      </c>
      <c r="V69" s="74"/>
      <c r="W69" s="5">
        <v>1621</v>
      </c>
      <c r="X69" s="6">
        <f t="shared" si="37"/>
        <v>8.6223404255319149</v>
      </c>
      <c r="Y69" s="93">
        <f t="shared" si="38"/>
        <v>0.33333333333333331</v>
      </c>
      <c r="Z69" s="34">
        <f t="shared" si="39"/>
        <v>0.84</v>
      </c>
      <c r="AA69" s="35">
        <f t="shared" si="40"/>
        <v>0.15607580824972131</v>
      </c>
      <c r="AB69" s="36">
        <f t="shared" si="41"/>
        <v>1.3380000000000001</v>
      </c>
      <c r="AC69" s="94">
        <f t="shared" si="42"/>
        <v>0.23597883597883598</v>
      </c>
      <c r="AD69" s="104">
        <f t="shared" si="43"/>
        <v>17.84</v>
      </c>
    </row>
    <row r="70" spans="1:30">
      <c r="A70" s="20" t="s">
        <v>53</v>
      </c>
      <c r="B70" s="5">
        <v>148</v>
      </c>
      <c r="C70" s="57">
        <v>4.8</v>
      </c>
      <c r="D70" s="5">
        <v>173</v>
      </c>
      <c r="E70" s="5">
        <v>1</v>
      </c>
      <c r="F70" s="74">
        <v>1</v>
      </c>
      <c r="G70" s="5">
        <v>310</v>
      </c>
      <c r="H70" s="5">
        <v>17</v>
      </c>
      <c r="I70" s="74">
        <v>0.94</v>
      </c>
      <c r="J70" s="5">
        <v>764</v>
      </c>
      <c r="K70" s="5">
        <v>62</v>
      </c>
      <c r="L70" s="74">
        <v>0.91</v>
      </c>
      <c r="M70" s="18">
        <v>6.77</v>
      </c>
      <c r="N70" s="21">
        <v>7.61</v>
      </c>
      <c r="O70" s="5">
        <v>1800</v>
      </c>
      <c r="P70" s="80">
        <v>1737</v>
      </c>
      <c r="Q70" s="5">
        <v>91.8</v>
      </c>
      <c r="R70" s="18">
        <v>99.9</v>
      </c>
      <c r="S70" s="74"/>
      <c r="T70" s="18">
        <v>13</v>
      </c>
      <c r="U70" s="18">
        <v>12.42</v>
      </c>
      <c r="V70" s="74">
        <v>0.04</v>
      </c>
      <c r="W70" s="27">
        <v>2050</v>
      </c>
      <c r="X70" s="6">
        <f t="shared" si="37"/>
        <v>13.851351351351351</v>
      </c>
      <c r="Y70" s="93">
        <f t="shared" si="38"/>
        <v>0.26666666666666666</v>
      </c>
      <c r="Z70" s="34">
        <f t="shared" si="39"/>
        <v>0.83040000000000003</v>
      </c>
      <c r="AA70" s="35">
        <f t="shared" si="40"/>
        <v>0.15429208472686734</v>
      </c>
      <c r="AB70" s="36">
        <f t="shared" si="41"/>
        <v>1.488</v>
      </c>
      <c r="AC70" s="94">
        <f t="shared" si="42"/>
        <v>0.26243386243386241</v>
      </c>
      <c r="AD70" s="104">
        <f t="shared" si="43"/>
        <v>19.839999999999996</v>
      </c>
    </row>
    <row r="71" spans="1:30">
      <c r="A71" s="20" t="s">
        <v>54</v>
      </c>
      <c r="B71" s="5">
        <v>116</v>
      </c>
      <c r="C71" s="57">
        <v>3.9</v>
      </c>
      <c r="D71" s="5">
        <v>83</v>
      </c>
      <c r="E71" s="5">
        <v>1</v>
      </c>
      <c r="F71" s="74">
        <v>1</v>
      </c>
      <c r="G71" s="5">
        <v>210</v>
      </c>
      <c r="H71" s="5">
        <v>15</v>
      </c>
      <c r="I71" s="74">
        <v>0.91</v>
      </c>
      <c r="J71" s="5">
        <v>554</v>
      </c>
      <c r="K71" s="5">
        <v>45</v>
      </c>
      <c r="L71" s="74">
        <v>0.91</v>
      </c>
      <c r="M71" s="18">
        <v>7.46</v>
      </c>
      <c r="N71" s="18">
        <v>7.98</v>
      </c>
      <c r="O71" s="5">
        <v>1173</v>
      </c>
      <c r="P71" s="57">
        <v>1373</v>
      </c>
      <c r="Q71" s="5">
        <v>60.5</v>
      </c>
      <c r="R71" s="18">
        <v>70.8</v>
      </c>
      <c r="S71" s="74"/>
      <c r="T71" s="18">
        <v>7.8</v>
      </c>
      <c r="U71" s="18">
        <v>8.1199999999999992</v>
      </c>
      <c r="V71" s="74">
        <v>0.19</v>
      </c>
      <c r="W71" s="5">
        <v>2054</v>
      </c>
      <c r="X71" s="6">
        <f t="shared" si="37"/>
        <v>17.706896551724139</v>
      </c>
      <c r="Y71" s="93">
        <f t="shared" si="38"/>
        <v>0.21666666666666667</v>
      </c>
      <c r="Z71" s="34">
        <f t="shared" si="39"/>
        <v>0.32369999999999999</v>
      </c>
      <c r="AA71" s="35">
        <f t="shared" si="40"/>
        <v>6.0144927536231886E-2</v>
      </c>
      <c r="AB71" s="36">
        <f t="shared" si="41"/>
        <v>0.81899999999999995</v>
      </c>
      <c r="AC71" s="94">
        <f t="shared" si="42"/>
        <v>0.14444444444444443</v>
      </c>
      <c r="AD71" s="104">
        <f t="shared" si="43"/>
        <v>10.92</v>
      </c>
    </row>
    <row r="72" spans="1:30" ht="13.5" thickBot="1">
      <c r="A72" s="20" t="s">
        <v>55</v>
      </c>
      <c r="B72" s="5">
        <v>108</v>
      </c>
      <c r="C72" s="57">
        <v>3.5</v>
      </c>
      <c r="D72" s="5">
        <v>128</v>
      </c>
      <c r="E72" s="5">
        <v>1</v>
      </c>
      <c r="F72" s="74">
        <v>1</v>
      </c>
      <c r="G72" s="5">
        <v>288</v>
      </c>
      <c r="H72" s="5">
        <v>19</v>
      </c>
      <c r="I72" s="74">
        <v>0.93</v>
      </c>
      <c r="J72" s="5">
        <v>563</v>
      </c>
      <c r="K72" s="5">
        <v>62</v>
      </c>
      <c r="L72" s="74">
        <v>0.88</v>
      </c>
      <c r="M72" s="18">
        <v>7.72</v>
      </c>
      <c r="N72" s="18">
        <v>8.01</v>
      </c>
      <c r="O72" s="5">
        <v>1398</v>
      </c>
      <c r="P72" s="57">
        <v>1299</v>
      </c>
      <c r="Q72" s="5">
        <v>59.3</v>
      </c>
      <c r="R72" s="18">
        <v>64.3</v>
      </c>
      <c r="S72" s="74"/>
      <c r="T72" s="18">
        <v>10.8</v>
      </c>
      <c r="U72" s="18">
        <v>8.02</v>
      </c>
      <c r="V72" s="74">
        <v>0.23</v>
      </c>
      <c r="W72" s="5">
        <v>2035</v>
      </c>
      <c r="X72" s="6">
        <f t="shared" si="37"/>
        <v>18.842592592592592</v>
      </c>
      <c r="Y72" s="93">
        <f t="shared" si="38"/>
        <v>0.19444444444444445</v>
      </c>
      <c r="Z72" s="34">
        <f t="shared" si="39"/>
        <v>0.44800000000000001</v>
      </c>
      <c r="AA72" s="35">
        <f t="shared" si="40"/>
        <v>8.3240431066518031E-2</v>
      </c>
      <c r="AB72" s="36">
        <f t="shared" si="41"/>
        <v>1.008</v>
      </c>
      <c r="AC72" s="94">
        <f t="shared" si="42"/>
        <v>0.17777777777777778</v>
      </c>
      <c r="AD72" s="104">
        <f t="shared" si="43"/>
        <v>13.440000000000001</v>
      </c>
    </row>
    <row r="73" spans="1:30" ht="13.5" thickTop="1">
      <c r="A73" s="23" t="s">
        <v>66</v>
      </c>
      <c r="B73" s="24">
        <f>SUM(B61:B72)</f>
        <v>1638.1849999999999</v>
      </c>
      <c r="C73" s="62"/>
      <c r="D73" s="63"/>
      <c r="E73" s="64"/>
      <c r="F73" s="75"/>
      <c r="G73" s="63"/>
      <c r="H73" s="64"/>
      <c r="I73" s="75"/>
      <c r="J73" s="64"/>
      <c r="K73" s="64"/>
      <c r="L73" s="75"/>
      <c r="M73" s="65"/>
      <c r="N73" s="65"/>
      <c r="O73" s="66"/>
      <c r="P73" s="62"/>
      <c r="Q73" s="64"/>
      <c r="R73" s="65"/>
      <c r="S73" s="75"/>
      <c r="T73" s="64"/>
      <c r="U73" s="65"/>
      <c r="V73" s="75"/>
      <c r="W73" s="24">
        <f>SUM(W61:W72)</f>
        <v>21415</v>
      </c>
      <c r="X73" s="64">
        <f>SUM(X61:X72)</f>
        <v>169.99358689526335</v>
      </c>
      <c r="Y73" s="95"/>
      <c r="Z73" s="68"/>
      <c r="AA73" s="69"/>
      <c r="AB73" s="70"/>
      <c r="AC73" s="96"/>
      <c r="AD73" s="106"/>
    </row>
    <row r="74" spans="1:30" ht="13.5" thickBot="1">
      <c r="A74" s="77" t="s">
        <v>67</v>
      </c>
      <c r="B74" s="7">
        <f t="shared" ref="B74:V74" si="44">AVERAGE(B61:B72)</f>
        <v>136.51541666666665</v>
      </c>
      <c r="C74" s="58">
        <f t="shared" si="44"/>
        <v>4.4599059139784947</v>
      </c>
      <c r="D74" s="59">
        <f t="shared" si="44"/>
        <v>172.72916666666666</v>
      </c>
      <c r="E74" s="60">
        <f t="shared" si="44"/>
        <v>0.98333333333333339</v>
      </c>
      <c r="F74" s="76">
        <f>AVERAGE(F61:F72)</f>
        <v>1</v>
      </c>
      <c r="G74" s="59">
        <f>AVERAGE(G61:G72)</f>
        <v>311.25</v>
      </c>
      <c r="H74" s="60">
        <f>AVERAGE(H61:H72)</f>
        <v>20.416666666666668</v>
      </c>
      <c r="I74" s="76">
        <f>AVERAGE(I61:I72)</f>
        <v>0.92166666666666652</v>
      </c>
      <c r="J74" s="60">
        <f t="shared" si="44"/>
        <v>614.41666666666663</v>
      </c>
      <c r="K74" s="60">
        <f t="shared" si="44"/>
        <v>66.916666666666671</v>
      </c>
      <c r="L74" s="76">
        <f>AVERAGE(L61:L72)</f>
        <v>0.87333333333333341</v>
      </c>
      <c r="M74" s="61">
        <f t="shared" si="44"/>
        <v>7.0914999999999999</v>
      </c>
      <c r="N74" s="61">
        <f t="shared" si="44"/>
        <v>7.6891666666666678</v>
      </c>
      <c r="O74" s="60">
        <f t="shared" si="44"/>
        <v>1603.6666666666667</v>
      </c>
      <c r="P74" s="58">
        <f t="shared" si="44"/>
        <v>1732.8958333333333</v>
      </c>
      <c r="Q74" s="60">
        <f t="shared" si="44"/>
        <v>78.114583333333329</v>
      </c>
      <c r="R74" s="61">
        <f t="shared" si="44"/>
        <v>90.576666666666654</v>
      </c>
      <c r="S74" s="76">
        <f t="shared" si="44"/>
        <v>6.6814999999999999E-2</v>
      </c>
      <c r="T74" s="60">
        <f t="shared" si="44"/>
        <v>10.613541666666666</v>
      </c>
      <c r="U74" s="61">
        <f t="shared" si="44"/>
        <v>10.297000000000001</v>
      </c>
      <c r="V74" s="76">
        <f t="shared" si="44"/>
        <v>0.21761444444444444</v>
      </c>
      <c r="W74" s="7">
        <f>AVERAGE(W61:W72)</f>
        <v>1784.5833333333333</v>
      </c>
      <c r="X74" s="67">
        <f>AVERAGE(X61:X72)</f>
        <v>14.166132241271946</v>
      </c>
      <c r="Y74" s="97">
        <f t="shared" si="38"/>
        <v>0.24777255077658303</v>
      </c>
      <c r="Z74" s="98">
        <f t="shared" si="39"/>
        <v>0.77035583193324375</v>
      </c>
      <c r="AA74" s="99">
        <f t="shared" si="40"/>
        <v>0.14313560608198511</v>
      </c>
      <c r="AB74" s="100">
        <f t="shared" ref="AB74" si="45">(C74*G74)/1000</f>
        <v>1.3881457157258064</v>
      </c>
      <c r="AC74" s="101">
        <f t="shared" si="42"/>
        <v>0.24482287755305226</v>
      </c>
      <c r="AD74" s="107">
        <f>AVERAGE(AD61:AD72)</f>
        <v>18.372492114695344</v>
      </c>
    </row>
    <row r="75" spans="1:30" ht="13.5" thickTop="1"/>
    <row r="76" spans="1:30" ht="13.5" thickBot="1"/>
    <row r="77" spans="1:30" ht="13.5" thickTop="1">
      <c r="A77" s="13" t="s">
        <v>7</v>
      </c>
      <c r="B77" s="14" t="s">
        <v>8</v>
      </c>
      <c r="C77" s="55" t="s">
        <v>8</v>
      </c>
      <c r="D77" s="52" t="s">
        <v>9</v>
      </c>
      <c r="E77" s="14" t="s">
        <v>10</v>
      </c>
      <c r="F77" s="72" t="s">
        <v>4</v>
      </c>
      <c r="G77" s="71" t="s">
        <v>11</v>
      </c>
      <c r="H77" s="14" t="s">
        <v>12</v>
      </c>
      <c r="I77" s="72" t="s">
        <v>5</v>
      </c>
      <c r="J77" s="14" t="s">
        <v>13</v>
      </c>
      <c r="K77" s="14" t="s">
        <v>14</v>
      </c>
      <c r="L77" s="72" t="s">
        <v>15</v>
      </c>
      <c r="M77" s="14" t="s">
        <v>16</v>
      </c>
      <c r="N77" s="14" t="s">
        <v>17</v>
      </c>
      <c r="O77" s="17" t="s">
        <v>18</v>
      </c>
      <c r="P77" s="55" t="s">
        <v>19</v>
      </c>
      <c r="Q77" s="14" t="s">
        <v>20</v>
      </c>
      <c r="R77" s="14" t="s">
        <v>21</v>
      </c>
      <c r="S77" s="72" t="s">
        <v>22</v>
      </c>
      <c r="T77" s="14" t="s">
        <v>23</v>
      </c>
      <c r="U77" s="14" t="s">
        <v>24</v>
      </c>
      <c r="V77" s="72" t="s">
        <v>25</v>
      </c>
      <c r="W77" s="15" t="s">
        <v>26</v>
      </c>
      <c r="X77" s="81" t="s">
        <v>27</v>
      </c>
      <c r="Y77" s="86" t="s">
        <v>28</v>
      </c>
      <c r="Z77" s="87" t="s">
        <v>29</v>
      </c>
      <c r="AA77" s="88" t="s">
        <v>30</v>
      </c>
      <c r="AB77" s="89" t="s">
        <v>28</v>
      </c>
      <c r="AC77" s="90" t="s">
        <v>28</v>
      </c>
      <c r="AD77" s="102" t="s">
        <v>31</v>
      </c>
    </row>
    <row r="78" spans="1:30" ht="13.5" thickBot="1">
      <c r="A78" s="10" t="s">
        <v>68</v>
      </c>
      <c r="B78" s="11" t="s">
        <v>33</v>
      </c>
      <c r="C78" s="56" t="s">
        <v>34</v>
      </c>
      <c r="D78" s="53" t="s">
        <v>35</v>
      </c>
      <c r="E78" s="11" t="s">
        <v>35</v>
      </c>
      <c r="F78" s="73" t="s">
        <v>36</v>
      </c>
      <c r="G78" s="53" t="s">
        <v>35</v>
      </c>
      <c r="H78" s="11" t="s">
        <v>35</v>
      </c>
      <c r="I78" s="73" t="s">
        <v>36</v>
      </c>
      <c r="J78" s="11" t="s">
        <v>35</v>
      </c>
      <c r="K78" s="11" t="s">
        <v>35</v>
      </c>
      <c r="L78" s="73" t="s">
        <v>36</v>
      </c>
      <c r="M78" s="11"/>
      <c r="N78" s="11"/>
      <c r="O78" s="11"/>
      <c r="P78" s="79"/>
      <c r="Q78" s="10"/>
      <c r="R78" s="10"/>
      <c r="S78" s="73" t="s">
        <v>36</v>
      </c>
      <c r="T78" s="10"/>
      <c r="U78" s="10"/>
      <c r="V78" s="73" t="s">
        <v>36</v>
      </c>
      <c r="W78" s="12" t="s">
        <v>37</v>
      </c>
      <c r="X78" s="82" t="s">
        <v>38</v>
      </c>
      <c r="Y78" s="91" t="s">
        <v>8</v>
      </c>
      <c r="Z78" s="31" t="s">
        <v>39</v>
      </c>
      <c r="AA78" s="32" t="s">
        <v>40</v>
      </c>
      <c r="AB78" s="33" t="s">
        <v>41</v>
      </c>
      <c r="AC78" s="92" t="s">
        <v>42</v>
      </c>
      <c r="AD78" s="103" t="s">
        <v>43</v>
      </c>
    </row>
    <row r="79" spans="1:30" ht="13.5" thickTop="1">
      <c r="A79" s="20" t="s">
        <v>44</v>
      </c>
      <c r="B79" s="5">
        <v>110</v>
      </c>
      <c r="C79" s="57">
        <v>3.6</v>
      </c>
      <c r="D79" s="5">
        <v>90</v>
      </c>
      <c r="E79" s="5">
        <v>1</v>
      </c>
      <c r="F79" s="74">
        <v>0.99</v>
      </c>
      <c r="G79" s="5">
        <v>223</v>
      </c>
      <c r="H79" s="5">
        <v>17</v>
      </c>
      <c r="I79" s="74">
        <v>0.92</v>
      </c>
      <c r="J79" s="5">
        <v>424</v>
      </c>
      <c r="K79" s="5">
        <v>63</v>
      </c>
      <c r="L79" s="74">
        <v>0.85</v>
      </c>
      <c r="M79" s="18">
        <v>7.69</v>
      </c>
      <c r="N79" s="18">
        <v>7.87</v>
      </c>
      <c r="O79" s="5">
        <v>1255</v>
      </c>
      <c r="P79" s="57">
        <v>1400</v>
      </c>
      <c r="Q79" s="5">
        <v>58</v>
      </c>
      <c r="R79" s="18">
        <v>69</v>
      </c>
      <c r="S79" s="74">
        <f>1-R79/Q79</f>
        <v>-0.18965517241379315</v>
      </c>
      <c r="T79" s="18">
        <v>10.7</v>
      </c>
      <c r="U79" s="18">
        <v>8.57</v>
      </c>
      <c r="V79" s="74">
        <f>1-U79/T79</f>
        <v>0.19906542056074761</v>
      </c>
      <c r="W79" s="19">
        <v>1932</v>
      </c>
      <c r="X79" s="83">
        <f t="shared" ref="X79:X90" si="46">W79/B79</f>
        <v>17.563636363636363</v>
      </c>
      <c r="Y79" s="93">
        <f>C79/$C$2</f>
        <v>0.2</v>
      </c>
      <c r="Z79" s="34">
        <f>(C79*D79)/1000</f>
        <v>0.32400000000000001</v>
      </c>
      <c r="AA79" s="35">
        <f>(Z79)/$E$3</f>
        <v>6.0200668896321079E-2</v>
      </c>
      <c r="AB79" s="36">
        <f>(C79*G79)/1000</f>
        <v>0.80280000000000007</v>
      </c>
      <c r="AC79" s="94">
        <f>(AB79)/$G$3</f>
        <v>0.14158730158730159</v>
      </c>
      <c r="AD79" s="104">
        <f>(0.8*C79*G79)/60</f>
        <v>10.704000000000002</v>
      </c>
    </row>
    <row r="80" spans="1:30">
      <c r="A80" s="20" t="s">
        <v>45</v>
      </c>
      <c r="B80" s="5">
        <v>146</v>
      </c>
      <c r="C80" s="57">
        <v>5.2</v>
      </c>
      <c r="D80" s="5">
        <v>96</v>
      </c>
      <c r="E80" s="5">
        <v>5</v>
      </c>
      <c r="F80" s="74">
        <v>1</v>
      </c>
      <c r="G80" s="5">
        <v>370</v>
      </c>
      <c r="H80" s="5">
        <v>30</v>
      </c>
      <c r="I80" s="74">
        <v>0.92</v>
      </c>
      <c r="J80" s="5">
        <v>589</v>
      </c>
      <c r="K80" s="5">
        <v>100</v>
      </c>
      <c r="L80" s="74">
        <v>0.82</v>
      </c>
      <c r="M80" s="18">
        <v>7.58</v>
      </c>
      <c r="N80" s="5">
        <v>7.9</v>
      </c>
      <c r="O80" s="5">
        <v>1296</v>
      </c>
      <c r="P80" s="57">
        <v>1471</v>
      </c>
      <c r="Q80" s="30">
        <v>66</v>
      </c>
      <c r="R80" s="18">
        <v>77.599999999999994</v>
      </c>
      <c r="S80" s="74">
        <f t="shared" ref="S80:S85" si="47">1-R80/Q80</f>
        <v>-0.17575757575757578</v>
      </c>
      <c r="T80" s="18">
        <v>7.8</v>
      </c>
      <c r="U80" s="18">
        <v>8.3800000000000008</v>
      </c>
      <c r="V80" s="74">
        <f t="shared" ref="V80:V85" si="48">1-U80/T80</f>
        <v>-7.4358974358974539E-2</v>
      </c>
      <c r="W80" s="5">
        <v>1745</v>
      </c>
      <c r="X80" s="83">
        <f t="shared" si="46"/>
        <v>11.952054794520548</v>
      </c>
      <c r="Y80" s="93">
        <f t="shared" ref="Y80:Y90" si="49">C80/$C$2</f>
        <v>0.28888888888888892</v>
      </c>
      <c r="Z80" s="34">
        <f t="shared" ref="Z80:Z90" si="50">(C80*D80)/1000</f>
        <v>0.49920000000000003</v>
      </c>
      <c r="AA80" s="35">
        <f t="shared" ref="AA80:AA90" si="51">(Z80)/$E$3</f>
        <v>9.2753623188405812E-2</v>
      </c>
      <c r="AB80" s="36">
        <f t="shared" ref="AB80:AB90" si="52">(C80*G80)/1000</f>
        <v>1.9239999999999999</v>
      </c>
      <c r="AC80" s="94">
        <f t="shared" ref="AC80:AC92" si="53">(AB80)/$G$3</f>
        <v>0.33932980599647267</v>
      </c>
      <c r="AD80" s="104">
        <f t="shared" ref="AD80:AD90" si="54">(0.8*C80*G80)/60</f>
        <v>25.653333333333332</v>
      </c>
    </row>
    <row r="81" spans="1:31">
      <c r="A81" s="20" t="s">
        <v>46</v>
      </c>
      <c r="B81" s="5">
        <v>120</v>
      </c>
      <c r="C81" s="57">
        <v>3.9</v>
      </c>
      <c r="D81" s="5">
        <v>143</v>
      </c>
      <c r="E81" s="5">
        <v>14</v>
      </c>
      <c r="F81" s="74">
        <v>1</v>
      </c>
      <c r="G81" s="5">
        <v>244</v>
      </c>
      <c r="H81" s="5">
        <v>17</v>
      </c>
      <c r="I81" s="74">
        <v>0.91</v>
      </c>
      <c r="J81" s="5">
        <v>504</v>
      </c>
      <c r="K81" s="5">
        <v>61</v>
      </c>
      <c r="L81" s="74">
        <v>0.86</v>
      </c>
      <c r="M81" s="18">
        <v>7.59</v>
      </c>
      <c r="N81" s="18">
        <v>7.91</v>
      </c>
      <c r="O81" s="5">
        <v>1105</v>
      </c>
      <c r="P81" s="57">
        <v>1314</v>
      </c>
      <c r="Q81" s="5">
        <v>82</v>
      </c>
      <c r="R81" s="18">
        <v>75.599999999999994</v>
      </c>
      <c r="S81" s="74">
        <f t="shared" si="47"/>
        <v>7.8048780487804947E-2</v>
      </c>
      <c r="T81" s="18">
        <v>9.9</v>
      </c>
      <c r="U81" s="18">
        <v>8.1300000000000008</v>
      </c>
      <c r="V81" s="74">
        <f t="shared" si="48"/>
        <v>0.17878787878787872</v>
      </c>
      <c r="W81" s="5">
        <v>1844</v>
      </c>
      <c r="X81" s="83">
        <f t="shared" si="46"/>
        <v>15.366666666666667</v>
      </c>
      <c r="Y81" s="93">
        <f t="shared" si="49"/>
        <v>0.21666666666666667</v>
      </c>
      <c r="Z81" s="34">
        <f t="shared" si="50"/>
        <v>0.55769999999999997</v>
      </c>
      <c r="AA81" s="35">
        <f t="shared" si="51"/>
        <v>0.10362318840579711</v>
      </c>
      <c r="AB81" s="36">
        <f t="shared" si="52"/>
        <v>0.9516</v>
      </c>
      <c r="AC81" s="94">
        <f t="shared" si="53"/>
        <v>0.16783068783068783</v>
      </c>
      <c r="AD81" s="104">
        <f t="shared" si="54"/>
        <v>12.687999999999999</v>
      </c>
    </row>
    <row r="82" spans="1:31">
      <c r="A82" s="20" t="s">
        <v>47</v>
      </c>
      <c r="B82" s="5">
        <v>103.11500000000001</v>
      </c>
      <c r="C82" s="57">
        <v>3.4371666666666671</v>
      </c>
      <c r="D82" s="5">
        <v>125.75</v>
      </c>
      <c r="E82" s="5">
        <v>1</v>
      </c>
      <c r="F82" s="74">
        <v>1</v>
      </c>
      <c r="G82" s="5">
        <v>245</v>
      </c>
      <c r="H82" s="5">
        <v>16.2</v>
      </c>
      <c r="I82" s="74">
        <v>0.92822249999999995</v>
      </c>
      <c r="J82" s="5">
        <v>503.5</v>
      </c>
      <c r="K82" s="5">
        <v>54.52</v>
      </c>
      <c r="L82" s="74">
        <v>0.88260000000000005</v>
      </c>
      <c r="M82" s="18">
        <v>7.6675000000000004</v>
      </c>
      <c r="N82" s="18">
        <v>7.8919999999999986</v>
      </c>
      <c r="O82" s="5">
        <v>1411.5</v>
      </c>
      <c r="P82" s="57">
        <v>1454.4</v>
      </c>
      <c r="Q82" s="5">
        <v>80.275000000000006</v>
      </c>
      <c r="R82" s="18">
        <v>85.47999999999999</v>
      </c>
      <c r="S82" s="74">
        <f t="shared" si="47"/>
        <v>-6.4839613827467835E-2</v>
      </c>
      <c r="T82" s="18">
        <v>11.404999999999999</v>
      </c>
      <c r="U82" s="18">
        <v>9.7279999999999998</v>
      </c>
      <c r="V82" s="74">
        <f t="shared" si="48"/>
        <v>0.14704077159140727</v>
      </c>
      <c r="W82" s="5">
        <v>1707</v>
      </c>
      <c r="X82" s="83">
        <f t="shared" si="46"/>
        <v>16.554332541337342</v>
      </c>
      <c r="Y82" s="93">
        <f t="shared" si="49"/>
        <v>0.19095370370370374</v>
      </c>
      <c r="Z82" s="34">
        <f t="shared" si="50"/>
        <v>0.4322237083333334</v>
      </c>
      <c r="AA82" s="35">
        <f t="shared" si="51"/>
        <v>8.0309124550972388E-2</v>
      </c>
      <c r="AB82" s="36">
        <f t="shared" si="52"/>
        <v>0.84210583333333344</v>
      </c>
      <c r="AC82" s="94">
        <f t="shared" si="53"/>
        <v>0.14851954732510289</v>
      </c>
      <c r="AD82" s="104">
        <f t="shared" si="54"/>
        <v>11.228077777777779</v>
      </c>
    </row>
    <row r="83" spans="1:31">
      <c r="A83" s="20" t="s">
        <v>48</v>
      </c>
      <c r="B83" s="5">
        <v>140.221</v>
      </c>
      <c r="C83" s="57">
        <v>4.5232580645161296</v>
      </c>
      <c r="D83" s="5">
        <v>51.35</v>
      </c>
      <c r="E83" s="5">
        <v>1.2</v>
      </c>
      <c r="F83" s="74">
        <v>1</v>
      </c>
      <c r="G83" s="5">
        <v>290</v>
      </c>
      <c r="H83" s="5">
        <v>19</v>
      </c>
      <c r="I83" s="74">
        <v>0.92873749999999999</v>
      </c>
      <c r="J83" s="5">
        <v>437.75</v>
      </c>
      <c r="K83" s="5">
        <v>63.080000000000005</v>
      </c>
      <c r="L83" s="74">
        <v>0.85404500000000005</v>
      </c>
      <c r="M83" s="18">
        <v>7.4024999999999999</v>
      </c>
      <c r="N83" s="18">
        <v>7.895999999999999</v>
      </c>
      <c r="O83" s="5">
        <v>1266.25</v>
      </c>
      <c r="P83" s="57">
        <v>1349.4</v>
      </c>
      <c r="Q83" s="5">
        <v>87.924999999999997</v>
      </c>
      <c r="R83" s="18">
        <v>86.860000000000014</v>
      </c>
      <c r="S83" s="74">
        <f t="shared" si="47"/>
        <v>1.2112595962467831E-2</v>
      </c>
      <c r="T83" s="18">
        <v>9.5625</v>
      </c>
      <c r="U83" s="18">
        <v>9.19</v>
      </c>
      <c r="V83" s="74">
        <f t="shared" si="48"/>
        <v>3.8954248366013133E-2</v>
      </c>
      <c r="W83" s="5">
        <v>1808</v>
      </c>
      <c r="X83" s="83">
        <f t="shared" si="46"/>
        <v>12.893931722067308</v>
      </c>
      <c r="Y83" s="93">
        <f t="shared" si="49"/>
        <v>0.25129211469534052</v>
      </c>
      <c r="Z83" s="34">
        <f t="shared" si="50"/>
        <v>0.23226930161290327</v>
      </c>
      <c r="AA83" s="35">
        <f t="shared" si="51"/>
        <v>4.3156689262895447E-2</v>
      </c>
      <c r="AB83" s="36">
        <f t="shared" si="52"/>
        <v>1.3117448387096777</v>
      </c>
      <c r="AC83" s="94">
        <f t="shared" si="53"/>
        <v>0.23134829606872623</v>
      </c>
      <c r="AD83" s="104">
        <f t="shared" si="54"/>
        <v>17.489931182795701</v>
      </c>
    </row>
    <row r="84" spans="1:31">
      <c r="A84" s="20" t="s">
        <v>49</v>
      </c>
      <c r="B84" s="5">
        <v>182.04599999999996</v>
      </c>
      <c r="C84" s="57">
        <v>6.0681999999999992</v>
      </c>
      <c r="D84" s="5">
        <v>158</v>
      </c>
      <c r="E84" s="5">
        <v>2.1666666666666665</v>
      </c>
      <c r="F84" s="74">
        <v>1</v>
      </c>
      <c r="G84" s="5">
        <v>204</v>
      </c>
      <c r="H84" s="5">
        <v>15</v>
      </c>
      <c r="I84" s="74">
        <v>0.90203999999999995</v>
      </c>
      <c r="J84" s="5">
        <v>495.2</v>
      </c>
      <c r="K84" s="5">
        <v>57.18333333333333</v>
      </c>
      <c r="L84" s="74">
        <v>0.84872000000000003</v>
      </c>
      <c r="M84" s="18">
        <v>7.49</v>
      </c>
      <c r="N84" s="18">
        <v>7.9499999999999993</v>
      </c>
      <c r="O84" s="5">
        <v>1160.5999999999999</v>
      </c>
      <c r="P84" s="57">
        <v>1251.5</v>
      </c>
      <c r="Q84" s="5">
        <v>73.94</v>
      </c>
      <c r="R84" s="18">
        <v>77.399999999999991</v>
      </c>
      <c r="S84" s="74">
        <f t="shared" si="47"/>
        <v>-4.6794698404111434E-2</v>
      </c>
      <c r="T84" s="18">
        <v>9.9060000000000006</v>
      </c>
      <c r="U84" s="18">
        <v>8.9433333333333334</v>
      </c>
      <c r="V84" s="74">
        <f t="shared" si="48"/>
        <v>9.7180160172286256E-2</v>
      </c>
      <c r="W84" s="5">
        <v>1820</v>
      </c>
      <c r="X84" s="83">
        <f t="shared" si="46"/>
        <v>9.99747316612285</v>
      </c>
      <c r="Y84" s="93">
        <f t="shared" si="49"/>
        <v>0.33712222222222216</v>
      </c>
      <c r="Z84" s="34">
        <f t="shared" si="50"/>
        <v>0.95877559999999984</v>
      </c>
      <c r="AA84" s="35">
        <f t="shared" si="51"/>
        <v>0.17814485321441842</v>
      </c>
      <c r="AB84" s="36">
        <f t="shared" si="52"/>
        <v>1.2379127999999999</v>
      </c>
      <c r="AC84" s="94">
        <f t="shared" si="53"/>
        <v>0.21832677248677249</v>
      </c>
      <c r="AD84" s="104">
        <f t="shared" si="54"/>
        <v>16.505503999999998</v>
      </c>
    </row>
    <row r="85" spans="1:31">
      <c r="A85" s="20" t="s">
        <v>50</v>
      </c>
      <c r="B85" s="5">
        <v>202.54199999999997</v>
      </c>
      <c r="C85" s="57">
        <v>6.5336129032258059</v>
      </c>
      <c r="D85" s="5">
        <v>70</v>
      </c>
      <c r="E85" s="5">
        <v>1</v>
      </c>
      <c r="F85" s="74">
        <v>1</v>
      </c>
      <c r="G85" s="5">
        <v>172.5</v>
      </c>
      <c r="H85" s="5">
        <v>13.8</v>
      </c>
      <c r="I85" s="74">
        <v>0.916435</v>
      </c>
      <c r="J85" s="5">
        <v>364</v>
      </c>
      <c r="K85" s="5">
        <v>55.779999999999994</v>
      </c>
      <c r="L85" s="74">
        <v>0.83725499999999997</v>
      </c>
      <c r="M85" s="21">
        <v>7.53</v>
      </c>
      <c r="N85" s="21">
        <v>8.0079999999999991</v>
      </c>
      <c r="O85" s="22">
        <v>1162.75</v>
      </c>
      <c r="P85" s="80">
        <v>1279.8</v>
      </c>
      <c r="Q85" s="5">
        <v>82.075000000000003</v>
      </c>
      <c r="R85" s="18">
        <v>92.58</v>
      </c>
      <c r="S85" s="74">
        <f t="shared" si="47"/>
        <v>-0.12799268961315868</v>
      </c>
      <c r="T85" s="18">
        <v>9.9450000000000003</v>
      </c>
      <c r="U85" s="18">
        <v>7.9599999999999991</v>
      </c>
      <c r="V85" s="74">
        <f t="shared" si="48"/>
        <v>0.19959778783308202</v>
      </c>
      <c r="W85" s="5">
        <v>1942</v>
      </c>
      <c r="X85" s="83">
        <f t="shared" si="46"/>
        <v>9.5881348066080143</v>
      </c>
      <c r="Y85" s="93">
        <f t="shared" si="49"/>
        <v>0.36297849462365589</v>
      </c>
      <c r="Z85" s="34">
        <f t="shared" si="50"/>
        <v>0.45735290322580641</v>
      </c>
      <c r="AA85" s="35">
        <f t="shared" si="51"/>
        <v>8.4978242888481312E-2</v>
      </c>
      <c r="AB85" s="36">
        <f t="shared" si="52"/>
        <v>1.1270482258064514</v>
      </c>
      <c r="AC85" s="94">
        <f t="shared" si="53"/>
        <v>0.19877393753200201</v>
      </c>
      <c r="AD85" s="104">
        <f t="shared" si="54"/>
        <v>15.027309677419355</v>
      </c>
    </row>
    <row r="86" spans="1:31">
      <c r="A86" s="20" t="s">
        <v>51</v>
      </c>
      <c r="B86" s="5">
        <v>179</v>
      </c>
      <c r="C86" s="57">
        <v>5.8</v>
      </c>
      <c r="D86" s="5">
        <v>77</v>
      </c>
      <c r="E86" s="5">
        <v>1</v>
      </c>
      <c r="F86" s="74">
        <v>1</v>
      </c>
      <c r="G86" s="5">
        <v>152</v>
      </c>
      <c r="H86" s="5">
        <v>16</v>
      </c>
      <c r="I86" s="74">
        <v>0.89</v>
      </c>
      <c r="J86" s="5">
        <v>298</v>
      </c>
      <c r="K86" s="5">
        <v>68</v>
      </c>
      <c r="L86" s="74">
        <v>0.76</v>
      </c>
      <c r="M86" s="18">
        <v>7.53</v>
      </c>
      <c r="N86" s="18">
        <v>7.98</v>
      </c>
      <c r="O86" s="5">
        <v>1307</v>
      </c>
      <c r="P86" s="57">
        <v>1363</v>
      </c>
      <c r="Q86" s="5">
        <v>109</v>
      </c>
      <c r="R86" s="18">
        <v>96.9</v>
      </c>
      <c r="S86" s="74">
        <v>0.28000000000000003</v>
      </c>
      <c r="T86" s="18">
        <v>8.6</v>
      </c>
      <c r="U86" s="18">
        <v>8.34</v>
      </c>
      <c r="V86" s="74">
        <v>0.1</v>
      </c>
      <c r="W86" s="5">
        <v>1846</v>
      </c>
      <c r="X86" s="83">
        <f t="shared" si="46"/>
        <v>10.312849162011172</v>
      </c>
      <c r="Y86" s="93">
        <f t="shared" si="49"/>
        <v>0.32222222222222219</v>
      </c>
      <c r="Z86" s="34">
        <f t="shared" si="50"/>
        <v>0.44659999999999994</v>
      </c>
      <c r="AA86" s="35">
        <f t="shared" si="51"/>
        <v>8.2980304719435155E-2</v>
      </c>
      <c r="AB86" s="36">
        <f t="shared" si="52"/>
        <v>0.88160000000000005</v>
      </c>
      <c r="AC86" s="94">
        <f t="shared" si="53"/>
        <v>0.15548500881834215</v>
      </c>
      <c r="AD86" s="104">
        <f t="shared" si="54"/>
        <v>11.754666666666667</v>
      </c>
    </row>
    <row r="87" spans="1:31">
      <c r="A87" s="20" t="s">
        <v>52</v>
      </c>
      <c r="B87" s="5">
        <v>162.33600000000001</v>
      </c>
      <c r="C87" s="57">
        <v>5.4112</v>
      </c>
      <c r="D87" s="5">
        <v>195</v>
      </c>
      <c r="E87" s="5">
        <v>1.4</v>
      </c>
      <c r="F87" s="74">
        <v>1</v>
      </c>
      <c r="G87" s="5">
        <v>175</v>
      </c>
      <c r="H87" s="5">
        <v>12</v>
      </c>
      <c r="I87" s="74">
        <v>0.90558249999999996</v>
      </c>
      <c r="J87" s="5">
        <v>404.75</v>
      </c>
      <c r="K87" s="5">
        <v>40.86</v>
      </c>
      <c r="L87" s="74">
        <v>0.83476249999999996</v>
      </c>
      <c r="M87" s="18">
        <v>7.46</v>
      </c>
      <c r="N87" s="18">
        <v>7.99</v>
      </c>
      <c r="O87" s="5">
        <v>1058.25</v>
      </c>
      <c r="P87" s="57">
        <v>1112.8</v>
      </c>
      <c r="Q87" s="5">
        <v>65.525000000000006</v>
      </c>
      <c r="R87" s="18">
        <v>65.22</v>
      </c>
      <c r="S87" s="74">
        <v>9.8040000000000002E-2</v>
      </c>
      <c r="T87" s="18">
        <v>8.0525000000000002</v>
      </c>
      <c r="U87" s="18">
        <v>7.1079999999999997</v>
      </c>
      <c r="V87" s="74">
        <v>0.27345999999999998</v>
      </c>
      <c r="W87" s="5">
        <v>1894</v>
      </c>
      <c r="X87" s="83">
        <f t="shared" si="46"/>
        <v>11.66715947171299</v>
      </c>
      <c r="Y87" s="93">
        <f t="shared" si="49"/>
        <v>0.30062222222222224</v>
      </c>
      <c r="Z87" s="34">
        <f t="shared" si="50"/>
        <v>1.0551839999999999</v>
      </c>
      <c r="AA87" s="35">
        <f t="shared" si="51"/>
        <v>0.19605797101449274</v>
      </c>
      <c r="AB87" s="36">
        <f t="shared" si="52"/>
        <v>0.94696000000000002</v>
      </c>
      <c r="AC87" s="94">
        <f t="shared" si="53"/>
        <v>0.16701234567901235</v>
      </c>
      <c r="AD87" s="104">
        <f t="shared" si="54"/>
        <v>12.626133333333335</v>
      </c>
    </row>
    <row r="88" spans="1:31">
      <c r="A88" s="20" t="s">
        <v>53</v>
      </c>
      <c r="B88" s="5">
        <v>117.58300000000003</v>
      </c>
      <c r="C88" s="57">
        <v>3.793000000000001</v>
      </c>
      <c r="D88" s="5">
        <v>87.5</v>
      </c>
      <c r="E88" s="5">
        <v>1.6</v>
      </c>
      <c r="F88" s="74">
        <v>0.98124999999999996</v>
      </c>
      <c r="G88" s="5">
        <v>130</v>
      </c>
      <c r="H88" s="5">
        <v>11.4</v>
      </c>
      <c r="I88" s="74">
        <v>0.82981499999999997</v>
      </c>
      <c r="J88" s="5">
        <v>402</v>
      </c>
      <c r="K88" s="5">
        <v>26.560000000000002</v>
      </c>
      <c r="L88" s="74">
        <v>0.87317500000000003</v>
      </c>
      <c r="M88" s="18">
        <v>7.3675000000000006</v>
      </c>
      <c r="N88" s="21">
        <v>7.7519999999999998</v>
      </c>
      <c r="O88" s="5">
        <v>1243.5</v>
      </c>
      <c r="P88" s="80">
        <v>1110.2</v>
      </c>
      <c r="Q88" s="5">
        <v>45.825000000000003</v>
      </c>
      <c r="R88" s="18">
        <v>50.46</v>
      </c>
      <c r="S88" s="74">
        <v>2.2630000000000001E-2</v>
      </c>
      <c r="T88" s="18">
        <v>7.9275000000000002</v>
      </c>
      <c r="U88" s="18">
        <v>6.6579999999999995</v>
      </c>
      <c r="V88" s="74">
        <v>0.13245750000000001</v>
      </c>
      <c r="W88" s="27">
        <v>1942</v>
      </c>
      <c r="X88" s="83">
        <f t="shared" si="46"/>
        <v>16.515992958165718</v>
      </c>
      <c r="Y88" s="93">
        <f t="shared" si="49"/>
        <v>0.21072222222222228</v>
      </c>
      <c r="Z88" s="34">
        <f t="shared" si="50"/>
        <v>0.33188750000000011</v>
      </c>
      <c r="AA88" s="35">
        <f t="shared" si="51"/>
        <v>6.1666202155332618E-2</v>
      </c>
      <c r="AB88" s="36">
        <f t="shared" si="52"/>
        <v>0.49309000000000014</v>
      </c>
      <c r="AC88" s="94">
        <f t="shared" si="53"/>
        <v>8.6964726631393319E-2</v>
      </c>
      <c r="AD88" s="104">
        <f t="shared" si="54"/>
        <v>6.5745333333333358</v>
      </c>
      <c r="AE88" s="105" t="s">
        <v>69</v>
      </c>
    </row>
    <row r="89" spans="1:31">
      <c r="A89" s="20" t="s">
        <v>54</v>
      </c>
      <c r="B89" s="5">
        <v>99.168000000000006</v>
      </c>
      <c r="C89" s="57">
        <v>3.3056000000000001</v>
      </c>
      <c r="D89" s="5">
        <v>108</v>
      </c>
      <c r="E89" s="5">
        <v>0.83333333333333337</v>
      </c>
      <c r="F89" s="74">
        <v>1</v>
      </c>
      <c r="G89" s="5">
        <v>180</v>
      </c>
      <c r="H89" s="5">
        <v>12</v>
      </c>
      <c r="I89" s="74">
        <v>0.93300499999999997</v>
      </c>
      <c r="J89" s="5">
        <v>372</v>
      </c>
      <c r="K89" s="5">
        <v>48.35</v>
      </c>
      <c r="L89" s="74">
        <v>0.86316199999999998</v>
      </c>
      <c r="M89" s="18">
        <v>7.69</v>
      </c>
      <c r="N89" s="18">
        <v>7.8850000000000007</v>
      </c>
      <c r="O89" s="5">
        <v>1555.4</v>
      </c>
      <c r="P89" s="57">
        <v>1477.3333333333333</v>
      </c>
      <c r="Q89" s="5">
        <v>89.7</v>
      </c>
      <c r="R89" s="18">
        <v>85.183333333333337</v>
      </c>
      <c r="S89" s="74">
        <v>0.23369999999999999</v>
      </c>
      <c r="T89" s="18">
        <v>8.9499999999999993</v>
      </c>
      <c r="U89" s="18">
        <v>7.7433333333333332</v>
      </c>
      <c r="V89" s="74">
        <v>0.21424499999999999</v>
      </c>
      <c r="W89" s="5">
        <v>1733</v>
      </c>
      <c r="X89" s="83">
        <f t="shared" si="46"/>
        <v>17.47539528880284</v>
      </c>
      <c r="Y89" s="93">
        <f t="shared" si="49"/>
        <v>0.18364444444444444</v>
      </c>
      <c r="Z89" s="34">
        <f t="shared" si="50"/>
        <v>0.35700480000000001</v>
      </c>
      <c r="AA89" s="35">
        <f t="shared" si="51"/>
        <v>6.6333110367892981E-2</v>
      </c>
      <c r="AB89" s="36">
        <f t="shared" si="52"/>
        <v>0.59500800000000009</v>
      </c>
      <c r="AC89" s="94">
        <f t="shared" si="53"/>
        <v>0.10493968253968255</v>
      </c>
      <c r="AD89" s="104">
        <f t="shared" si="54"/>
        <v>7.9334400000000009</v>
      </c>
    </row>
    <row r="90" spans="1:31" ht="13.5" thickBot="1">
      <c r="A90" s="20" t="s">
        <v>55</v>
      </c>
      <c r="B90" s="5">
        <v>143.81099999999995</v>
      </c>
      <c r="C90" s="57">
        <v>4.6390645161290305</v>
      </c>
      <c r="D90" s="5">
        <v>110</v>
      </c>
      <c r="E90" s="5">
        <v>1</v>
      </c>
      <c r="F90" s="74">
        <v>1</v>
      </c>
      <c r="G90" s="5">
        <v>217.5</v>
      </c>
      <c r="H90" s="5">
        <v>25</v>
      </c>
      <c r="I90" s="74">
        <v>0.86612250000000002</v>
      </c>
      <c r="J90" s="5">
        <v>420</v>
      </c>
      <c r="K90" s="5">
        <v>78.66</v>
      </c>
      <c r="L90" s="74">
        <v>0.80916500000000002</v>
      </c>
      <c r="M90" s="18">
        <v>7.7375000000000007</v>
      </c>
      <c r="N90" s="18">
        <v>7.7060000000000004</v>
      </c>
      <c r="O90" s="5">
        <v>1528.5</v>
      </c>
      <c r="P90" s="57">
        <v>1589.2</v>
      </c>
      <c r="Q90" s="5">
        <v>104.6</v>
      </c>
      <c r="R90" s="18">
        <v>104.19999999999999</v>
      </c>
      <c r="S90" s="74">
        <v>0.19889499999999999</v>
      </c>
      <c r="T90" s="18">
        <v>7.9950000000000001</v>
      </c>
      <c r="U90" s="18">
        <v>8.25</v>
      </c>
      <c r="V90" s="74">
        <v>0.1416</v>
      </c>
      <c r="W90" s="5">
        <v>2034</v>
      </c>
      <c r="X90" s="83">
        <f t="shared" si="46"/>
        <v>14.14356342699794</v>
      </c>
      <c r="Y90" s="93">
        <f t="shared" si="49"/>
        <v>0.2577258064516128</v>
      </c>
      <c r="Z90" s="34">
        <f t="shared" si="50"/>
        <v>0.51029709677419333</v>
      </c>
      <c r="AA90" s="35">
        <f t="shared" si="51"/>
        <v>9.4815514079188659E-2</v>
      </c>
      <c r="AB90" s="36">
        <f t="shared" si="52"/>
        <v>1.0089965322580641</v>
      </c>
      <c r="AC90" s="94">
        <f t="shared" si="53"/>
        <v>0.17795353302611361</v>
      </c>
      <c r="AD90" s="104">
        <f t="shared" si="54"/>
        <v>13.453287096774188</v>
      </c>
    </row>
    <row r="91" spans="1:31" ht="13.5" thickTop="1">
      <c r="A91" s="23" t="s">
        <v>70</v>
      </c>
      <c r="B91" s="24">
        <f>SUM(B79:B90)</f>
        <v>1705.8219999999999</v>
      </c>
      <c r="C91" s="62"/>
      <c r="D91" s="63"/>
      <c r="E91" s="64"/>
      <c r="F91" s="75"/>
      <c r="G91" s="63"/>
      <c r="H91" s="64"/>
      <c r="I91" s="75"/>
      <c r="J91" s="64"/>
      <c r="K91" s="64"/>
      <c r="L91" s="75"/>
      <c r="M91" s="65"/>
      <c r="N91" s="65"/>
      <c r="O91" s="66"/>
      <c r="P91" s="62"/>
      <c r="Q91" s="64"/>
      <c r="R91" s="65"/>
      <c r="S91" s="75"/>
      <c r="T91" s="64"/>
      <c r="U91" s="65"/>
      <c r="V91" s="75"/>
      <c r="W91" s="24">
        <f>SUM(W79:W90)</f>
        <v>22247</v>
      </c>
      <c r="X91" s="84">
        <f>SUM(X79:X90)</f>
        <v>164.03119036864973</v>
      </c>
      <c r="Y91" s="95"/>
      <c r="Z91" s="68"/>
      <c r="AA91" s="69"/>
      <c r="AB91" s="70"/>
      <c r="AC91" s="96"/>
      <c r="AD91" s="106"/>
    </row>
    <row r="92" spans="1:31" ht="13.5" thickBot="1">
      <c r="A92" s="77" t="s">
        <v>71</v>
      </c>
      <c r="B92" s="7">
        <f t="shared" ref="B92:V92" si="55">AVERAGE(B79:B90)</f>
        <v>142.15183333333331</v>
      </c>
      <c r="C92" s="58">
        <f t="shared" si="55"/>
        <v>4.6842585125448029</v>
      </c>
      <c r="D92" s="59">
        <f t="shared" si="55"/>
        <v>109.3</v>
      </c>
      <c r="E92" s="60">
        <f t="shared" si="55"/>
        <v>2.6</v>
      </c>
      <c r="F92" s="76">
        <f>AVERAGE(F79:F90)</f>
        <v>0.99760416666666663</v>
      </c>
      <c r="G92" s="59">
        <f>AVERAGE(G79:G90)</f>
        <v>216.91666666666666</v>
      </c>
      <c r="H92" s="60">
        <f>AVERAGE(H79:H90)</f>
        <v>17.033333333333335</v>
      </c>
      <c r="I92" s="76">
        <f>AVERAGE(I79:I90)</f>
        <v>0.90416333333333332</v>
      </c>
      <c r="J92" s="60">
        <f t="shared" si="55"/>
        <v>434.51666666666665</v>
      </c>
      <c r="K92" s="60">
        <f t="shared" si="55"/>
        <v>59.749444444444443</v>
      </c>
      <c r="L92" s="76">
        <f>AVERAGE(L79:L90)</f>
        <v>0.84107370833333339</v>
      </c>
      <c r="M92" s="61">
        <f t="shared" si="55"/>
        <v>7.5612500000000002</v>
      </c>
      <c r="N92" s="61">
        <f t="shared" si="55"/>
        <v>7.8949166666666661</v>
      </c>
      <c r="O92" s="60">
        <f t="shared" si="55"/>
        <v>1279.1458333333333</v>
      </c>
      <c r="P92" s="58">
        <f t="shared" si="55"/>
        <v>1347.7194444444444</v>
      </c>
      <c r="Q92" s="60">
        <f>AVERAGE(Q79:Q90)</f>
        <v>78.73875000000001</v>
      </c>
      <c r="R92" s="61">
        <f>AVERAGE(R79:R90)</f>
        <v>80.540277777777774</v>
      </c>
      <c r="S92" s="76">
        <f t="shared" si="55"/>
        <v>2.6532218869513829E-2</v>
      </c>
      <c r="T92" s="60">
        <f t="shared" si="55"/>
        <v>9.2286249999999992</v>
      </c>
      <c r="U92" s="61">
        <f t="shared" si="55"/>
        <v>8.2500555555555568</v>
      </c>
      <c r="V92" s="76">
        <f t="shared" si="55"/>
        <v>0.13733581607937004</v>
      </c>
      <c r="W92" s="7">
        <f>AVERAGE(W79:W90)</f>
        <v>1853.9166666666667</v>
      </c>
      <c r="X92" s="85">
        <f>AVERAGE(X79:X90)</f>
        <v>13.669265864054145</v>
      </c>
      <c r="Y92" s="97">
        <f t="shared" ref="Y92" si="56">C92/$C$2</f>
        <v>0.26023658403026684</v>
      </c>
      <c r="Z92" s="98">
        <f t="shared" ref="Z92" si="57">(C92*D92)/1000</f>
        <v>0.51198945542114693</v>
      </c>
      <c r="AA92" s="99">
        <f t="shared" ref="AA92" si="58">(Z92)/$E$3</f>
        <v>9.5129961988321618E-2</v>
      </c>
      <c r="AB92" s="100">
        <f t="shared" ref="AB92" si="59">(C92*G92)/1000</f>
        <v>1.0160937423461769</v>
      </c>
      <c r="AC92" s="101">
        <f t="shared" si="53"/>
        <v>0.17920524556369963</v>
      </c>
      <c r="AD92" s="107">
        <f>AVERAGE(AD79:AD90)</f>
        <v>13.469851366786139</v>
      </c>
    </row>
    <row r="93" spans="1:31" ht="13.5" thickTop="1"/>
    <row r="94" spans="1:31" ht="13.5" thickBot="1"/>
    <row r="95" spans="1:31" ht="13.5" thickTop="1">
      <c r="A95" s="13" t="s">
        <v>7</v>
      </c>
      <c r="B95" s="14" t="s">
        <v>8</v>
      </c>
      <c r="C95" s="55" t="s">
        <v>8</v>
      </c>
      <c r="D95" s="52" t="s">
        <v>9</v>
      </c>
      <c r="E95" s="14" t="s">
        <v>10</v>
      </c>
      <c r="F95" s="72" t="s">
        <v>4</v>
      </c>
      <c r="G95" s="71" t="s">
        <v>11</v>
      </c>
      <c r="H95" s="14" t="s">
        <v>12</v>
      </c>
      <c r="I95" s="72" t="s">
        <v>5</v>
      </c>
      <c r="J95" s="14" t="s">
        <v>13</v>
      </c>
      <c r="K95" s="14" t="s">
        <v>14</v>
      </c>
      <c r="L95" s="72" t="s">
        <v>15</v>
      </c>
      <c r="M95" s="14" t="s">
        <v>16</v>
      </c>
      <c r="N95" s="14" t="s">
        <v>17</v>
      </c>
      <c r="O95" s="17" t="s">
        <v>18</v>
      </c>
      <c r="P95" s="55" t="s">
        <v>19</v>
      </c>
      <c r="Q95" s="14" t="s">
        <v>20</v>
      </c>
      <c r="R95" s="14" t="s">
        <v>21</v>
      </c>
      <c r="S95" s="72" t="s">
        <v>22</v>
      </c>
      <c r="T95" s="14" t="s">
        <v>23</v>
      </c>
      <c r="U95" s="14" t="s">
        <v>24</v>
      </c>
      <c r="V95" s="72" t="s">
        <v>25</v>
      </c>
      <c r="W95" s="15" t="s">
        <v>26</v>
      </c>
      <c r="X95" s="81" t="s">
        <v>27</v>
      </c>
      <c r="Y95" s="86" t="s">
        <v>28</v>
      </c>
      <c r="Z95" s="87" t="s">
        <v>29</v>
      </c>
      <c r="AA95" s="88" t="s">
        <v>30</v>
      </c>
      <c r="AB95" s="89" t="s">
        <v>28</v>
      </c>
      <c r="AC95" s="90" t="s">
        <v>28</v>
      </c>
      <c r="AD95" s="102" t="s">
        <v>31</v>
      </c>
    </row>
    <row r="96" spans="1:31" ht="13.5" thickBot="1">
      <c r="A96" s="10" t="s">
        <v>72</v>
      </c>
      <c r="B96" s="11" t="s">
        <v>33</v>
      </c>
      <c r="C96" s="56" t="s">
        <v>34</v>
      </c>
      <c r="D96" s="53" t="s">
        <v>35</v>
      </c>
      <c r="E96" s="11" t="s">
        <v>35</v>
      </c>
      <c r="F96" s="73" t="s">
        <v>36</v>
      </c>
      <c r="G96" s="53" t="s">
        <v>35</v>
      </c>
      <c r="H96" s="11" t="s">
        <v>35</v>
      </c>
      <c r="I96" s="73" t="s">
        <v>36</v>
      </c>
      <c r="J96" s="11" t="s">
        <v>35</v>
      </c>
      <c r="K96" s="11" t="s">
        <v>35</v>
      </c>
      <c r="L96" s="73" t="s">
        <v>36</v>
      </c>
      <c r="M96" s="11"/>
      <c r="N96" s="11"/>
      <c r="O96" s="11"/>
      <c r="P96" s="79"/>
      <c r="Q96" s="10"/>
      <c r="R96" s="10"/>
      <c r="S96" s="73" t="s">
        <v>36</v>
      </c>
      <c r="T96" s="10"/>
      <c r="U96" s="10"/>
      <c r="V96" s="73" t="s">
        <v>36</v>
      </c>
      <c r="W96" s="12" t="s">
        <v>37</v>
      </c>
      <c r="X96" s="82" t="s">
        <v>38</v>
      </c>
      <c r="Y96" s="91" t="s">
        <v>8</v>
      </c>
      <c r="Z96" s="31" t="s">
        <v>39</v>
      </c>
      <c r="AA96" s="32" t="s">
        <v>40</v>
      </c>
      <c r="AB96" s="33" t="s">
        <v>41</v>
      </c>
      <c r="AC96" s="92" t="s">
        <v>42</v>
      </c>
      <c r="AD96" s="103" t="s">
        <v>43</v>
      </c>
    </row>
    <row r="97" spans="1:30" ht="13.5" thickTop="1">
      <c r="A97" s="20" t="s">
        <v>44</v>
      </c>
      <c r="B97" s="5">
        <v>28.608000000000001</v>
      </c>
      <c r="C97" s="57">
        <v>1</v>
      </c>
      <c r="D97" s="5">
        <v>76.667000000000002</v>
      </c>
      <c r="E97" s="5">
        <v>5.25</v>
      </c>
      <c r="F97" s="108">
        <v>93.152000000000001</v>
      </c>
      <c r="G97" s="5">
        <v>233.333</v>
      </c>
      <c r="H97" s="5">
        <v>17</v>
      </c>
      <c r="I97" s="108">
        <v>92.713999999999999</v>
      </c>
      <c r="J97" s="5">
        <v>448.33300000000003</v>
      </c>
      <c r="K97" s="5">
        <v>71.349999999999994</v>
      </c>
      <c r="L97" s="108">
        <v>84.084999999999994</v>
      </c>
      <c r="M97" s="18">
        <v>7.5466666666666669</v>
      </c>
      <c r="N97" s="18">
        <v>7.7825000000000006</v>
      </c>
      <c r="O97" s="5">
        <v>1618</v>
      </c>
      <c r="P97" s="57">
        <v>2152.75</v>
      </c>
      <c r="Q97" s="5">
        <v>98.533000000000001</v>
      </c>
      <c r="R97" s="18">
        <v>121.5</v>
      </c>
      <c r="S97" s="108"/>
      <c r="T97" s="18">
        <v>8.8230000000000004</v>
      </c>
      <c r="U97" s="18">
        <v>11.95</v>
      </c>
      <c r="V97" s="108"/>
      <c r="W97" s="19">
        <v>1269</v>
      </c>
      <c r="X97" s="83">
        <f t="shared" ref="X97:X108" si="60">W97/B97</f>
        <v>44.358221476510067</v>
      </c>
      <c r="Y97" s="93">
        <f>C97/$C$2</f>
        <v>5.5555555555555552E-2</v>
      </c>
      <c r="Z97" s="34">
        <f>(C97*D97)/1000</f>
        <v>7.6666999999999999E-2</v>
      </c>
      <c r="AA97" s="35">
        <f>(Z97)/$E$3</f>
        <v>1.424507617985879E-2</v>
      </c>
      <c r="AB97" s="36">
        <f>(C97*G97)/1000</f>
        <v>0.23333299999999998</v>
      </c>
      <c r="AC97" s="94">
        <f>(AB97)/$G$3</f>
        <v>4.1152204585537915E-2</v>
      </c>
      <c r="AD97" s="104">
        <f>(0.8*C97*G97)/60</f>
        <v>3.1111066666666667</v>
      </c>
    </row>
    <row r="98" spans="1:30">
      <c r="A98" s="20" t="s">
        <v>45</v>
      </c>
      <c r="B98" s="5">
        <v>89.392999999999986</v>
      </c>
      <c r="C98" s="57">
        <v>3.1926071428571423</v>
      </c>
      <c r="D98" s="5">
        <v>131.25</v>
      </c>
      <c r="E98" s="5">
        <v>1</v>
      </c>
      <c r="F98" s="108">
        <v>100</v>
      </c>
      <c r="G98" s="5">
        <v>247.5</v>
      </c>
      <c r="H98" s="5">
        <v>20</v>
      </c>
      <c r="I98" s="108">
        <v>90.853750000000005</v>
      </c>
      <c r="J98" s="5">
        <v>526.25</v>
      </c>
      <c r="K98" s="5">
        <v>88.820000000000007</v>
      </c>
      <c r="L98" s="108">
        <v>82.091000000000008</v>
      </c>
      <c r="M98" s="18">
        <v>7.5299999999999994</v>
      </c>
      <c r="N98" s="5">
        <v>7.6760000000000002</v>
      </c>
      <c r="O98" s="5">
        <v>1676.5</v>
      </c>
      <c r="P98" s="57">
        <v>1835.6</v>
      </c>
      <c r="Q98" s="30">
        <v>97.424999999999997</v>
      </c>
      <c r="R98" s="18">
        <v>95.58</v>
      </c>
      <c r="S98" s="108">
        <v>15.616499999999998</v>
      </c>
      <c r="T98" s="18">
        <v>10.559999999999999</v>
      </c>
      <c r="U98" s="18">
        <v>9.4779999999999998</v>
      </c>
      <c r="V98" s="108">
        <v>19.408333333333331</v>
      </c>
      <c r="W98" s="5">
        <v>1768</v>
      </c>
      <c r="X98" s="83">
        <f t="shared" si="60"/>
        <v>19.777834953519854</v>
      </c>
      <c r="Y98" s="93">
        <f t="shared" ref="Y98:Y108" si="61">C98/$C$2</f>
        <v>0.17736706349206346</v>
      </c>
      <c r="Z98" s="34">
        <f t="shared" ref="Z98:Z108" si="62">(C98*D98)/1000</f>
        <v>0.41902968749999991</v>
      </c>
      <c r="AA98" s="35">
        <f t="shared" ref="AA98:AA108" si="63">(Z98)/$E$3</f>
        <v>7.785761566332218E-2</v>
      </c>
      <c r="AB98" s="36">
        <f t="shared" ref="AB98:AB108" si="64">(C98*G98)/1000</f>
        <v>0.79017026785714273</v>
      </c>
      <c r="AC98" s="94">
        <f t="shared" ref="AC98:AC108" si="65">(AB98)/$G$3</f>
        <v>0.13935983560090701</v>
      </c>
      <c r="AD98" s="104">
        <f t="shared" ref="AD98:AD108" si="66">(0.8*C98*G98)/60</f>
        <v>10.53560357142857</v>
      </c>
    </row>
    <row r="99" spans="1:30">
      <c r="A99" s="20" t="s">
        <v>46</v>
      </c>
      <c r="B99" s="5">
        <v>101</v>
      </c>
      <c r="C99" s="57">
        <v>3</v>
      </c>
      <c r="D99" s="5">
        <v>140</v>
      </c>
      <c r="E99" s="5">
        <v>10.857142857142858</v>
      </c>
      <c r="F99" s="108">
        <v>100</v>
      </c>
      <c r="G99" s="5">
        <v>298</v>
      </c>
      <c r="H99" s="5">
        <v>17.571428571428573</v>
      </c>
      <c r="I99" s="108">
        <v>93.177999999999997</v>
      </c>
      <c r="J99" s="5">
        <v>547.79999999999995</v>
      </c>
      <c r="K99" s="5">
        <v>97.542857142857159</v>
      </c>
      <c r="L99" s="108">
        <v>81.981399999999994</v>
      </c>
      <c r="M99" s="18">
        <v>7.3379999999999992</v>
      </c>
      <c r="N99" s="18">
        <v>7.9657142857142853</v>
      </c>
      <c r="O99" s="5">
        <v>1294.5999999999999</v>
      </c>
      <c r="P99" s="57">
        <v>1489</v>
      </c>
      <c r="Q99" s="5">
        <v>102.52000000000001</v>
      </c>
      <c r="R99" s="18">
        <v>119.62857142857142</v>
      </c>
      <c r="S99" s="108">
        <v>14.955</v>
      </c>
      <c r="T99" s="18">
        <v>10.809999999999999</v>
      </c>
      <c r="U99" s="18">
        <v>12.442857142857141</v>
      </c>
      <c r="V99" s="108">
        <v>0</v>
      </c>
      <c r="W99" s="5">
        <v>1924</v>
      </c>
      <c r="X99" s="83">
        <f t="shared" si="60"/>
        <v>19.049504950495049</v>
      </c>
      <c r="Y99" s="93">
        <f t="shared" si="61"/>
        <v>0.16666666666666666</v>
      </c>
      <c r="Z99" s="34">
        <f t="shared" si="62"/>
        <v>0.42</v>
      </c>
      <c r="AA99" s="35">
        <f t="shared" si="63"/>
        <v>7.8037904124860655E-2</v>
      </c>
      <c r="AB99" s="36">
        <f t="shared" si="64"/>
        <v>0.89400000000000002</v>
      </c>
      <c r="AC99" s="94">
        <f t="shared" si="65"/>
        <v>0.15767195767195769</v>
      </c>
      <c r="AD99" s="104">
        <f t="shared" si="66"/>
        <v>11.920000000000003</v>
      </c>
    </row>
    <row r="100" spans="1:30">
      <c r="A100" s="20" t="s">
        <v>47</v>
      </c>
      <c r="B100" s="5">
        <v>115.54400000000001</v>
      </c>
      <c r="C100" s="57">
        <v>3.851466666666667</v>
      </c>
      <c r="D100" s="5">
        <v>110</v>
      </c>
      <c r="E100" s="5">
        <v>2.4</v>
      </c>
      <c r="F100" s="108">
        <v>98.90625</v>
      </c>
      <c r="G100" s="5">
        <v>207.5</v>
      </c>
      <c r="H100" s="5">
        <v>11</v>
      </c>
      <c r="I100" s="108">
        <v>93.748750000000001</v>
      </c>
      <c r="J100" s="5">
        <v>430.25</v>
      </c>
      <c r="K100" s="5">
        <v>49.54</v>
      </c>
      <c r="L100" s="108">
        <v>87.723250000000007</v>
      </c>
      <c r="M100" s="18">
        <v>7.5350000000000001</v>
      </c>
      <c r="N100" s="18">
        <v>7.8220000000000001</v>
      </c>
      <c r="O100" s="5">
        <v>1020.5</v>
      </c>
      <c r="P100" s="57">
        <v>1073.2</v>
      </c>
      <c r="Q100" s="5">
        <v>95</v>
      </c>
      <c r="R100" s="18">
        <v>94.88</v>
      </c>
      <c r="S100" s="108">
        <v>19.567499999999999</v>
      </c>
      <c r="T100" s="18">
        <v>8.1775000000000002</v>
      </c>
      <c r="U100" s="18">
        <v>7.9240000000000013</v>
      </c>
      <c r="V100" s="108">
        <v>28.605499999999999</v>
      </c>
      <c r="W100" s="5">
        <v>1796</v>
      </c>
      <c r="X100" s="83">
        <f t="shared" si="60"/>
        <v>15.543862078515543</v>
      </c>
      <c r="Y100" s="93">
        <f t="shared" si="61"/>
        <v>0.21397037037037039</v>
      </c>
      <c r="Z100" s="34">
        <f t="shared" si="62"/>
        <v>0.42366133333333333</v>
      </c>
      <c r="AA100" s="35">
        <f t="shared" si="63"/>
        <v>7.8718196457326903E-2</v>
      </c>
      <c r="AB100" s="36">
        <f t="shared" si="64"/>
        <v>0.79917933333333335</v>
      </c>
      <c r="AC100" s="94">
        <f t="shared" si="65"/>
        <v>0.14094873603762492</v>
      </c>
      <c r="AD100" s="104">
        <f t="shared" si="66"/>
        <v>10.655724444444447</v>
      </c>
    </row>
    <row r="101" spans="1:30">
      <c r="A101" s="20" t="s">
        <v>48</v>
      </c>
      <c r="B101" s="5">
        <v>122.69399999999999</v>
      </c>
      <c r="C101" s="57">
        <v>3.9578709677419353</v>
      </c>
      <c r="D101" s="5">
        <v>86.6</v>
      </c>
      <c r="E101" s="5">
        <v>0.83333333333333337</v>
      </c>
      <c r="F101" s="108">
        <v>100</v>
      </c>
      <c r="G101" s="5">
        <v>133</v>
      </c>
      <c r="H101" s="5">
        <v>10.5</v>
      </c>
      <c r="I101" s="108">
        <v>90.788200000000003</v>
      </c>
      <c r="J101" s="5">
        <v>293.39999999999998</v>
      </c>
      <c r="K101" s="5">
        <v>42.683333333333337</v>
      </c>
      <c r="L101" s="108">
        <v>82.825799999999987</v>
      </c>
      <c r="M101" s="18">
        <v>7.508</v>
      </c>
      <c r="N101" s="18">
        <v>7.8116666666666665</v>
      </c>
      <c r="O101" s="5">
        <v>966.4</v>
      </c>
      <c r="P101" s="57">
        <v>1549.3333333333333</v>
      </c>
      <c r="Q101" s="5">
        <v>45.96</v>
      </c>
      <c r="R101" s="18">
        <v>48.533333333333331</v>
      </c>
      <c r="S101" s="108">
        <v>47.104999999999997</v>
      </c>
      <c r="T101" s="18">
        <v>5.0640000000000001</v>
      </c>
      <c r="U101" s="18">
        <v>5.9916666666666663</v>
      </c>
      <c r="V101" s="108">
        <v>45.055999999999997</v>
      </c>
      <c r="W101" s="5">
        <v>1869</v>
      </c>
      <c r="X101" s="83">
        <f t="shared" si="60"/>
        <v>15.233018729522227</v>
      </c>
      <c r="Y101" s="93">
        <f t="shared" si="61"/>
        <v>0.21988172043010751</v>
      </c>
      <c r="Z101" s="34">
        <f t="shared" si="62"/>
        <v>0.34275162580645158</v>
      </c>
      <c r="AA101" s="35">
        <f t="shared" si="63"/>
        <v>6.3684805984104725E-2</v>
      </c>
      <c r="AB101" s="36">
        <f t="shared" si="64"/>
        <v>0.52639683870967735</v>
      </c>
      <c r="AC101" s="94">
        <f t="shared" si="65"/>
        <v>9.2838948626045387E-2</v>
      </c>
      <c r="AD101" s="104">
        <f t="shared" si="66"/>
        <v>7.0186245161290328</v>
      </c>
    </row>
    <row r="102" spans="1:30">
      <c r="A102" s="20" t="s">
        <v>49</v>
      </c>
      <c r="B102" s="5">
        <v>123.099</v>
      </c>
      <c r="C102" s="57">
        <v>4.1032999999999999</v>
      </c>
      <c r="D102" s="5">
        <v>89.1</v>
      </c>
      <c r="E102" s="5">
        <v>1.2</v>
      </c>
      <c r="F102" s="108">
        <v>100</v>
      </c>
      <c r="G102" s="5">
        <v>110</v>
      </c>
      <c r="H102" s="5">
        <v>12.2</v>
      </c>
      <c r="I102" s="108">
        <v>85.908999999999992</v>
      </c>
      <c r="J102" s="5">
        <v>260.5</v>
      </c>
      <c r="K102" s="5">
        <v>43.179999999999993</v>
      </c>
      <c r="L102" s="108">
        <v>82.942750000000004</v>
      </c>
      <c r="M102" s="18">
        <v>7.5575000000000001</v>
      </c>
      <c r="N102" s="18">
        <v>7.9239999999999995</v>
      </c>
      <c r="O102" s="5">
        <v>988.25</v>
      </c>
      <c r="P102" s="57">
        <v>1273.8</v>
      </c>
      <c r="Q102" s="5">
        <v>48.95</v>
      </c>
      <c r="R102" s="18">
        <v>61.839999999999996</v>
      </c>
      <c r="S102" s="108">
        <v>36.723999999999997</v>
      </c>
      <c r="T102" s="18">
        <v>4.1074999999999999</v>
      </c>
      <c r="U102" s="18">
        <v>7.6840000000000002</v>
      </c>
      <c r="V102" s="108"/>
      <c r="W102" s="5">
        <v>1929</v>
      </c>
      <c r="X102" s="83">
        <f t="shared" si="60"/>
        <v>15.670314137401602</v>
      </c>
      <c r="Y102" s="93">
        <f t="shared" si="61"/>
        <v>0.22796111111111111</v>
      </c>
      <c r="Z102" s="34">
        <f t="shared" si="62"/>
        <v>0.36560402999999997</v>
      </c>
      <c r="AA102" s="35">
        <f t="shared" si="63"/>
        <v>6.7930886287625419E-2</v>
      </c>
      <c r="AB102" s="36">
        <f t="shared" si="64"/>
        <v>0.45136300000000001</v>
      </c>
      <c r="AC102" s="94">
        <f t="shared" si="65"/>
        <v>7.9605467372134045E-2</v>
      </c>
      <c r="AD102" s="104">
        <f t="shared" si="66"/>
        <v>6.0181733333333343</v>
      </c>
    </row>
    <row r="103" spans="1:30">
      <c r="A103" s="20" t="s">
        <v>50</v>
      </c>
      <c r="B103" s="5">
        <v>102.73699999999999</v>
      </c>
      <c r="C103" s="57">
        <v>3.3140967741935481</v>
      </c>
      <c r="D103" s="5">
        <v>46.25</v>
      </c>
      <c r="E103" s="5">
        <v>1</v>
      </c>
      <c r="F103" s="108">
        <v>100</v>
      </c>
      <c r="G103" s="5">
        <v>83.75</v>
      </c>
      <c r="H103" s="5">
        <v>12.8</v>
      </c>
      <c r="I103" s="108">
        <v>84.252749999999992</v>
      </c>
      <c r="J103" s="5">
        <v>207.25</v>
      </c>
      <c r="K103" s="5">
        <v>34.96</v>
      </c>
      <c r="L103" s="108">
        <v>79.535249999999991</v>
      </c>
      <c r="M103" s="21">
        <v>7.5549999999999997</v>
      </c>
      <c r="N103" s="21">
        <v>7.8439999999999994</v>
      </c>
      <c r="O103" s="22">
        <v>1128.5</v>
      </c>
      <c r="P103" s="80">
        <v>1070.2</v>
      </c>
      <c r="Q103" s="5">
        <v>37.799999999999997</v>
      </c>
      <c r="R103" s="18">
        <v>41.699999999999996</v>
      </c>
      <c r="S103" s="108">
        <v>28.763000000000002</v>
      </c>
      <c r="T103" s="18">
        <v>4.2850000000000001</v>
      </c>
      <c r="U103" s="18">
        <v>5.2480000000000002</v>
      </c>
      <c r="V103" s="108">
        <v>23.771999999999998</v>
      </c>
      <c r="W103" s="5">
        <v>1922</v>
      </c>
      <c r="X103" s="83">
        <f t="shared" si="60"/>
        <v>18.707963051286296</v>
      </c>
      <c r="Y103" s="93">
        <f t="shared" si="61"/>
        <v>0.18411648745519713</v>
      </c>
      <c r="Z103" s="34">
        <f t="shared" si="62"/>
        <v>0.15327697580645158</v>
      </c>
      <c r="AA103" s="35">
        <f t="shared" si="63"/>
        <v>2.8479557006029652E-2</v>
      </c>
      <c r="AB103" s="36">
        <f t="shared" si="64"/>
        <v>0.27755560483870967</v>
      </c>
      <c r="AC103" s="94">
        <f t="shared" si="65"/>
        <v>4.8951605791659553E-2</v>
      </c>
      <c r="AD103" s="104">
        <f t="shared" si="66"/>
        <v>3.7007413978494625</v>
      </c>
    </row>
    <row r="104" spans="1:30">
      <c r="A104" s="20" t="s">
        <v>51</v>
      </c>
      <c r="B104" s="5">
        <v>185.94699999999997</v>
      </c>
      <c r="C104" s="57">
        <v>5.9982903225806448</v>
      </c>
      <c r="D104" s="5">
        <v>73.8</v>
      </c>
      <c r="E104" s="5">
        <v>0.83333333333333337</v>
      </c>
      <c r="F104" s="108">
        <v>100</v>
      </c>
      <c r="G104" s="5">
        <v>115</v>
      </c>
      <c r="H104" s="5">
        <v>12</v>
      </c>
      <c r="I104" s="108">
        <v>87.308399999999992</v>
      </c>
      <c r="J104" s="5">
        <v>287.8</v>
      </c>
      <c r="K104" s="5">
        <v>47.35</v>
      </c>
      <c r="L104" s="108">
        <v>82.51939999999999</v>
      </c>
      <c r="M104" s="18">
        <v>7.6400000000000006</v>
      </c>
      <c r="N104" s="18">
        <v>7.9549999999999992</v>
      </c>
      <c r="O104" s="5">
        <v>1445.8</v>
      </c>
      <c r="P104" s="57">
        <v>1361.5</v>
      </c>
      <c r="Q104" s="5">
        <v>69.06</v>
      </c>
      <c r="R104" s="18">
        <v>69.166666666666671</v>
      </c>
      <c r="S104" s="108">
        <v>19.581</v>
      </c>
      <c r="T104" s="18">
        <v>8.2159999999999993</v>
      </c>
      <c r="U104" s="18">
        <v>7.7066666666666661</v>
      </c>
      <c r="V104" s="108">
        <v>18.795000000000002</v>
      </c>
      <c r="W104" s="5">
        <v>1625</v>
      </c>
      <c r="X104" s="83">
        <f t="shared" si="60"/>
        <v>8.7390492989938</v>
      </c>
      <c r="Y104" s="93">
        <f t="shared" si="61"/>
        <v>0.33323835125448026</v>
      </c>
      <c r="Z104" s="34">
        <f t="shared" si="62"/>
        <v>0.44267382580645159</v>
      </c>
      <c r="AA104" s="35">
        <f t="shared" si="63"/>
        <v>8.2250803754450319E-2</v>
      </c>
      <c r="AB104" s="36">
        <f t="shared" si="64"/>
        <v>0.68980338709677413</v>
      </c>
      <c r="AC104" s="94">
        <f t="shared" si="65"/>
        <v>0.1216584456960801</v>
      </c>
      <c r="AD104" s="104">
        <f t="shared" si="66"/>
        <v>9.1973784946236545</v>
      </c>
    </row>
    <row r="105" spans="1:30">
      <c r="A105" s="20" t="s">
        <v>52</v>
      </c>
      <c r="B105" s="5">
        <v>167.99199999999999</v>
      </c>
      <c r="C105" s="57">
        <v>5.6</v>
      </c>
      <c r="D105" s="5">
        <v>65</v>
      </c>
      <c r="E105" s="5">
        <v>1</v>
      </c>
      <c r="F105" s="108">
        <v>98.462000000000003</v>
      </c>
      <c r="G105" s="5">
        <v>115</v>
      </c>
      <c r="H105" s="5">
        <v>11</v>
      </c>
      <c r="I105" s="108">
        <v>90.435000000000002</v>
      </c>
      <c r="J105" s="5">
        <v>207.67500000000001</v>
      </c>
      <c r="K105" s="5">
        <v>44.08</v>
      </c>
      <c r="L105" s="108">
        <v>78.775000000000006</v>
      </c>
      <c r="M105" s="18">
        <v>7.71</v>
      </c>
      <c r="N105" s="18">
        <v>7.7539999999999996</v>
      </c>
      <c r="O105" s="5">
        <v>951.25</v>
      </c>
      <c r="P105" s="57">
        <v>1161.4000000000001</v>
      </c>
      <c r="Q105" s="5">
        <v>45.808</v>
      </c>
      <c r="R105" s="18">
        <v>66.66</v>
      </c>
      <c r="S105" s="108">
        <v>-45.52</v>
      </c>
      <c r="T105" s="18">
        <v>6.298</v>
      </c>
      <c r="U105" s="18">
        <v>6.9560000000000004</v>
      </c>
      <c r="V105" s="108">
        <v>-10.448</v>
      </c>
      <c r="W105" s="5">
        <v>1397</v>
      </c>
      <c r="X105" s="83">
        <f t="shared" si="60"/>
        <v>8.3158721843897325</v>
      </c>
      <c r="Y105" s="93">
        <f t="shared" si="61"/>
        <v>0.31111111111111112</v>
      </c>
      <c r="Z105" s="34">
        <f t="shared" si="62"/>
        <v>0.36399999999999999</v>
      </c>
      <c r="AA105" s="35">
        <f t="shared" si="63"/>
        <v>6.7632850241545903E-2</v>
      </c>
      <c r="AB105" s="36">
        <f t="shared" si="64"/>
        <v>0.64400000000000002</v>
      </c>
      <c r="AC105" s="94">
        <f t="shared" si="65"/>
        <v>0.11358024691358025</v>
      </c>
      <c r="AD105" s="104">
        <f t="shared" si="66"/>
        <v>8.586666666666666</v>
      </c>
    </row>
    <row r="106" spans="1:30">
      <c r="A106" s="20" t="s">
        <v>53</v>
      </c>
      <c r="B106" s="5">
        <v>164.614</v>
      </c>
      <c r="C106" s="57">
        <v>5.31</v>
      </c>
      <c r="D106" s="5">
        <v>158</v>
      </c>
      <c r="E106" s="5">
        <v>1</v>
      </c>
      <c r="F106" s="108">
        <v>99.367000000000004</v>
      </c>
      <c r="G106" s="5">
        <v>196</v>
      </c>
      <c r="H106" s="5">
        <v>15.167</v>
      </c>
      <c r="I106" s="108">
        <v>92.262</v>
      </c>
      <c r="J106" s="5">
        <v>431.4</v>
      </c>
      <c r="K106" s="5">
        <v>59.332999999999998</v>
      </c>
      <c r="L106" s="108">
        <v>86.245999999999995</v>
      </c>
      <c r="M106" s="18">
        <v>7.6520000000000001</v>
      </c>
      <c r="N106" s="21">
        <v>7.9269999999999996</v>
      </c>
      <c r="O106" s="5">
        <v>1613.2</v>
      </c>
      <c r="P106" s="80">
        <v>1628.3330000000001</v>
      </c>
      <c r="Q106" s="5">
        <v>87.38</v>
      </c>
      <c r="R106" s="18">
        <v>91</v>
      </c>
      <c r="S106" s="108">
        <v>-4.1429999999999998</v>
      </c>
      <c r="T106" s="18">
        <v>8.89</v>
      </c>
      <c r="U106" s="18">
        <v>9.3650000000000002</v>
      </c>
      <c r="V106" s="108">
        <v>-5.343</v>
      </c>
      <c r="W106" s="27">
        <v>1484</v>
      </c>
      <c r="X106" s="83">
        <f t="shared" si="60"/>
        <v>9.0150290983755941</v>
      </c>
      <c r="Y106" s="93">
        <f t="shared" si="61"/>
        <v>0.29499999999999998</v>
      </c>
      <c r="Z106" s="34">
        <f t="shared" si="62"/>
        <v>0.83897999999999995</v>
      </c>
      <c r="AA106" s="35">
        <f t="shared" si="63"/>
        <v>0.15588628762541806</v>
      </c>
      <c r="AB106" s="36">
        <f t="shared" si="64"/>
        <v>1.0407599999999999</v>
      </c>
      <c r="AC106" s="94">
        <f t="shared" si="65"/>
        <v>0.18355555555555556</v>
      </c>
      <c r="AD106" s="104">
        <f t="shared" si="66"/>
        <v>13.876800000000001</v>
      </c>
    </row>
    <row r="107" spans="1:30">
      <c r="A107" s="20" t="s">
        <v>54</v>
      </c>
      <c r="B107" s="5">
        <v>131.47900000000001</v>
      </c>
      <c r="C107" s="57">
        <v>4.383</v>
      </c>
      <c r="D107" s="5">
        <v>80</v>
      </c>
      <c r="E107" s="5">
        <v>1</v>
      </c>
      <c r="F107" s="108">
        <v>98.75</v>
      </c>
      <c r="G107" s="5">
        <v>185</v>
      </c>
      <c r="H107" s="5">
        <v>14.6</v>
      </c>
      <c r="I107" s="108">
        <v>92.108000000000004</v>
      </c>
      <c r="J107" s="5">
        <v>368.25</v>
      </c>
      <c r="K107" s="5">
        <v>62</v>
      </c>
      <c r="L107" s="108">
        <v>83.164000000000001</v>
      </c>
      <c r="M107" s="18">
        <v>7.7350000000000003</v>
      </c>
      <c r="N107" s="18">
        <v>7.7839999999999998</v>
      </c>
      <c r="O107" s="5">
        <v>1653.5</v>
      </c>
      <c r="P107" s="57">
        <v>1621</v>
      </c>
      <c r="Q107" s="5">
        <v>87.775000000000006</v>
      </c>
      <c r="R107" s="18">
        <v>100.94</v>
      </c>
      <c r="S107" s="108">
        <v>-14.999000000000001</v>
      </c>
      <c r="T107" s="18">
        <v>10.17</v>
      </c>
      <c r="U107" s="18">
        <v>11.096</v>
      </c>
      <c r="V107" s="108">
        <v>-9.1050000000000004</v>
      </c>
      <c r="W107" s="5">
        <v>1428</v>
      </c>
      <c r="X107" s="83">
        <f t="shared" si="60"/>
        <v>10.86105005362073</v>
      </c>
      <c r="Y107" s="93">
        <f t="shared" si="61"/>
        <v>0.24349999999999999</v>
      </c>
      <c r="Z107" s="34">
        <f t="shared" si="62"/>
        <v>0.35064000000000001</v>
      </c>
      <c r="AA107" s="35">
        <f t="shared" si="63"/>
        <v>6.5150501672240804E-2</v>
      </c>
      <c r="AB107" s="36">
        <f t="shared" si="64"/>
        <v>0.81085499999999999</v>
      </c>
      <c r="AC107" s="94">
        <f t="shared" si="65"/>
        <v>0.1430079365079365</v>
      </c>
      <c r="AD107" s="104">
        <f t="shared" si="66"/>
        <v>10.811400000000001</v>
      </c>
    </row>
    <row r="108" spans="1:30" ht="13.5" thickBot="1">
      <c r="A108" s="20" t="s">
        <v>55</v>
      </c>
      <c r="B108" s="5">
        <v>100.94199999999999</v>
      </c>
      <c r="C108" s="57">
        <v>3.2559999999999998</v>
      </c>
      <c r="D108" s="5">
        <v>104.5</v>
      </c>
      <c r="E108" s="5">
        <v>1</v>
      </c>
      <c r="F108" s="108">
        <v>99.043000000000006</v>
      </c>
      <c r="G108" s="5">
        <v>170</v>
      </c>
      <c r="H108" s="5">
        <v>10.8</v>
      </c>
      <c r="I108" s="108">
        <v>93.647000000000006</v>
      </c>
      <c r="J108" s="5">
        <v>412.25</v>
      </c>
      <c r="K108" s="5">
        <v>55.74</v>
      </c>
      <c r="L108" s="108">
        <v>86.478999999999999</v>
      </c>
      <c r="M108" s="18">
        <v>7.5330000000000004</v>
      </c>
      <c r="N108" s="18">
        <v>7.54</v>
      </c>
      <c r="O108" s="5">
        <v>1550</v>
      </c>
      <c r="P108" s="57">
        <v>1744.4</v>
      </c>
      <c r="Q108" s="5">
        <v>87.35</v>
      </c>
      <c r="R108" s="18">
        <v>107.88</v>
      </c>
      <c r="S108" s="108">
        <v>-23.503</v>
      </c>
      <c r="T108" s="18">
        <v>25.074999999999999</v>
      </c>
      <c r="U108" s="18">
        <v>10.67</v>
      </c>
      <c r="V108" s="108">
        <v>57.448</v>
      </c>
      <c r="W108" s="5">
        <v>1508</v>
      </c>
      <c r="X108" s="83">
        <f t="shared" si="60"/>
        <v>14.939272057220979</v>
      </c>
      <c r="Y108" s="93">
        <f t="shared" si="61"/>
        <v>0.18088888888888888</v>
      </c>
      <c r="Z108" s="34">
        <f t="shared" si="62"/>
        <v>0.34025199999999994</v>
      </c>
      <c r="AA108" s="35">
        <f t="shared" si="63"/>
        <v>6.322036417688591E-2</v>
      </c>
      <c r="AB108" s="36">
        <f t="shared" si="64"/>
        <v>0.55352000000000001</v>
      </c>
      <c r="AC108" s="94">
        <f t="shared" si="65"/>
        <v>9.7622574955908287E-2</v>
      </c>
      <c r="AD108" s="104">
        <f t="shared" si="66"/>
        <v>7.3802666666666665</v>
      </c>
    </row>
    <row r="109" spans="1:30" ht="13.5" thickTop="1">
      <c r="A109" s="23" t="s">
        <v>73</v>
      </c>
      <c r="B109" s="24">
        <f>SUM(B97:B108)</f>
        <v>1434.049</v>
      </c>
      <c r="C109" s="62"/>
      <c r="D109" s="63"/>
      <c r="E109" s="64"/>
      <c r="F109" s="109"/>
      <c r="G109" s="63"/>
      <c r="H109" s="64"/>
      <c r="I109" s="109"/>
      <c r="J109" s="64"/>
      <c r="K109" s="64"/>
      <c r="L109" s="109"/>
      <c r="M109" s="65"/>
      <c r="N109" s="65"/>
      <c r="O109" s="66"/>
      <c r="P109" s="62"/>
      <c r="Q109" s="64"/>
      <c r="R109" s="65"/>
      <c r="S109" s="75"/>
      <c r="T109" s="64"/>
      <c r="U109" s="65"/>
      <c r="V109" s="75"/>
      <c r="W109" s="24">
        <f>SUM(W97:W108)</f>
        <v>19919</v>
      </c>
      <c r="X109" s="84">
        <f>SUM(X97:X108)</f>
        <v>200.2109920698515</v>
      </c>
      <c r="Y109" s="95"/>
      <c r="Z109" s="68"/>
      <c r="AA109" s="69"/>
      <c r="AB109" s="70"/>
      <c r="AC109" s="96"/>
      <c r="AD109" s="106"/>
    </row>
    <row r="110" spans="1:30" ht="13.5" thickBot="1">
      <c r="A110" s="77" t="s">
        <v>74</v>
      </c>
      <c r="B110" s="7">
        <f t="shared" ref="B110:E110" si="67">AVERAGE(B97:B108)</f>
        <v>119.50408333333333</v>
      </c>
      <c r="C110" s="58">
        <f t="shared" si="67"/>
        <v>3.9138859895033282</v>
      </c>
      <c r="D110" s="59">
        <f t="shared" si="67"/>
        <v>96.76391666666666</v>
      </c>
      <c r="E110" s="60">
        <f t="shared" si="67"/>
        <v>2.2811507936507933</v>
      </c>
      <c r="F110" s="110">
        <f>AVERAGE(F97:F108)</f>
        <v>98.973354166666653</v>
      </c>
      <c r="G110" s="59">
        <f>AVERAGE(G97:G108)</f>
        <v>174.50691666666668</v>
      </c>
      <c r="H110" s="60">
        <f>AVERAGE(H97:H108)</f>
        <v>13.719869047619047</v>
      </c>
      <c r="I110" s="110">
        <f>AVERAGE(I97:I108)</f>
        <v>90.60040416666665</v>
      </c>
      <c r="J110" s="60">
        <f t="shared" ref="J110:K110" si="68">AVERAGE(J97:J108)</f>
        <v>368.42983333333336</v>
      </c>
      <c r="K110" s="60">
        <f t="shared" si="68"/>
        <v>58.048265873015879</v>
      </c>
      <c r="L110" s="110">
        <f>AVERAGE(L97:L108)</f>
        <v>83.197320833333336</v>
      </c>
      <c r="M110" s="61">
        <f t="shared" ref="M110:V110" si="69">AVERAGE(M97:M108)</f>
        <v>7.5700138888888882</v>
      </c>
      <c r="N110" s="61">
        <f t="shared" si="69"/>
        <v>7.8154900793650794</v>
      </c>
      <c r="O110" s="60">
        <f t="shared" si="69"/>
        <v>1325.5416666666667</v>
      </c>
      <c r="P110" s="58">
        <f t="shared" si="69"/>
        <v>1496.7096944444445</v>
      </c>
      <c r="Q110" s="60">
        <f t="shared" si="69"/>
        <v>75.296750000000003</v>
      </c>
      <c r="R110" s="61">
        <f t="shared" si="69"/>
        <v>84.942380952380944</v>
      </c>
      <c r="S110" s="76">
        <f t="shared" si="69"/>
        <v>8.5588181818181805</v>
      </c>
      <c r="T110" s="60">
        <f t="shared" si="69"/>
        <v>9.2063333333333333</v>
      </c>
      <c r="U110" s="61">
        <f t="shared" si="69"/>
        <v>8.8760158730158718</v>
      </c>
      <c r="V110" s="76">
        <f t="shared" si="69"/>
        <v>16.818883333333329</v>
      </c>
      <c r="W110" s="7">
        <f>AVERAGE(W97:W108)</f>
        <v>1659.9166666666667</v>
      </c>
      <c r="X110" s="85">
        <f>AVERAGE(X97:X108)</f>
        <v>16.684249339154292</v>
      </c>
      <c r="Y110" s="97">
        <f t="shared" ref="Y110" si="70">C110/$C$2</f>
        <v>0.21743811052796269</v>
      </c>
      <c r="Z110" s="98">
        <f t="shared" ref="Z110" si="71">(C110*D110)/1000</f>
        <v>0.37872293773113419</v>
      </c>
      <c r="AA110" s="99">
        <f t="shared" ref="AA110" si="72">(Z110)/$E$3</f>
        <v>7.0368438820351958E-2</v>
      </c>
      <c r="AB110" s="100">
        <f t="shared" ref="AB110" si="73">(C110*G110)/1000</f>
        <v>0.6830001762130915</v>
      </c>
      <c r="AC110" s="101">
        <f t="shared" ref="AC110" si="74">(AB110)/$G$3</f>
        <v>0.12045858487003377</v>
      </c>
      <c r="AD110" s="107">
        <f>AVERAGE(AD97:AD108)</f>
        <v>8.5677071464840431</v>
      </c>
    </row>
    <row r="111" spans="1:30" ht="13.5" thickTop="1"/>
  </sheetData>
  <phoneticPr fontId="4" type="noConversion"/>
  <conditionalFormatting sqref="E7:E18 E25:E36 E43:E54 E61:E72">
    <cfRule type="cellIs" dxfId="20" priority="28" operator="greaterThan">
      <formula>35</formula>
    </cfRule>
  </conditionalFormatting>
  <conditionalFormatting sqref="E79:E90">
    <cfRule type="cellIs" dxfId="19" priority="8" operator="greaterThan">
      <formula>35</formula>
    </cfRule>
  </conditionalFormatting>
  <conditionalFormatting sqref="E97:E108">
    <cfRule type="cellIs" dxfId="18" priority="3" operator="greaterThan">
      <formula>35</formula>
    </cfRule>
  </conditionalFormatting>
  <conditionalFormatting sqref="H7:H18 H25:H36 H43:H54 H61:H72">
    <cfRule type="cellIs" dxfId="17" priority="38" stopIfTrue="1" operator="greaterThan">
      <formula>25</formula>
    </cfRule>
  </conditionalFormatting>
  <conditionalFormatting sqref="H79:H90">
    <cfRule type="cellIs" dxfId="16" priority="10" stopIfTrue="1" operator="greaterThan">
      <formula>25</formula>
    </cfRule>
  </conditionalFormatting>
  <conditionalFormatting sqref="H97:H108">
    <cfRule type="cellIs" dxfId="15" priority="5" stopIfTrue="1" operator="greaterThan">
      <formula>25</formula>
    </cfRule>
  </conditionalFormatting>
  <conditionalFormatting sqref="K7:K18 K25:K36 K43:K54 K61:K72">
    <cfRule type="cellIs" dxfId="14" priority="37" stopIfTrue="1" operator="greaterThan">
      <formula>125</formula>
    </cfRule>
  </conditionalFormatting>
  <conditionalFormatting sqref="K79:K90">
    <cfRule type="cellIs" dxfId="13" priority="9" stopIfTrue="1" operator="greaterThan">
      <formula>125</formula>
    </cfRule>
  </conditionalFormatting>
  <conditionalFormatting sqref="K97:K108">
    <cfRule type="cellIs" dxfId="12" priority="4" stopIfTrue="1" operator="greaterThan">
      <formula>125</formula>
    </cfRule>
  </conditionalFormatting>
  <conditionalFormatting sqref="Y7:Y18 AA7:AA18 AC7:AC18">
    <cfRule type="cellIs" dxfId="11" priority="12" operator="between">
      <formula>80%</formula>
      <formula>200%</formula>
    </cfRule>
  </conditionalFormatting>
  <conditionalFormatting sqref="Y20 AA20 AC20">
    <cfRule type="cellIs" dxfId="10" priority="11" operator="between">
      <formula>80%</formula>
      <formula>200%</formula>
    </cfRule>
  </conditionalFormatting>
  <conditionalFormatting sqref="Y25:Y36 AA25:AA36 AC25:AC36">
    <cfRule type="cellIs" dxfId="9" priority="14" operator="between">
      <formula>80%</formula>
      <formula>200%</formula>
    </cfRule>
  </conditionalFormatting>
  <conditionalFormatting sqref="Y38 AA38 AC38">
    <cfRule type="cellIs" dxfId="8" priority="13" operator="between">
      <formula>80%</formula>
      <formula>200%</formula>
    </cfRule>
  </conditionalFormatting>
  <conditionalFormatting sqref="Y43:Y54 AA43:AA54 AC43:AC54">
    <cfRule type="cellIs" dxfId="7" priority="16" operator="between">
      <formula>80%</formula>
      <formula>200%</formula>
    </cfRule>
  </conditionalFormatting>
  <conditionalFormatting sqref="Y56 AA56 AC56">
    <cfRule type="cellIs" dxfId="6" priority="15" operator="between">
      <formula>80%</formula>
      <formula>200%</formula>
    </cfRule>
  </conditionalFormatting>
  <conditionalFormatting sqref="Y61:Y72 AA61:AA72 AC61:AC72">
    <cfRule type="cellIs" dxfId="5" priority="18" operator="between">
      <formula>80%</formula>
      <formula>200%</formula>
    </cfRule>
  </conditionalFormatting>
  <conditionalFormatting sqref="Y74 AA74 AC74">
    <cfRule type="cellIs" dxfId="4" priority="17" operator="between">
      <formula>80%</formula>
      <formula>200%</formula>
    </cfRule>
  </conditionalFormatting>
  <conditionalFormatting sqref="Y79:Y90 AA79:AA90 AC79:AC90">
    <cfRule type="cellIs" dxfId="3" priority="7" operator="between">
      <formula>80%</formula>
      <formula>200%</formula>
    </cfRule>
  </conditionalFormatting>
  <conditionalFormatting sqref="Y92 AA92 AC92">
    <cfRule type="cellIs" dxfId="2" priority="6" operator="between">
      <formula>80%</formula>
      <formula>200%</formula>
    </cfRule>
  </conditionalFormatting>
  <conditionalFormatting sqref="Y97:Y108 AA97:AA108 AC97:AC108">
    <cfRule type="cellIs" dxfId="1" priority="2" operator="between">
      <formula>80%</formula>
      <formula>200%</formula>
    </cfRule>
  </conditionalFormatting>
  <conditionalFormatting sqref="Y110 AA110 AC110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9D1EFB-160A-44E1-A566-4E0AB7A264AE}"/>
</file>

<file path=customXml/itemProps2.xml><?xml version="1.0" encoding="utf-8"?>
<ds:datastoreItem xmlns:ds="http://schemas.openxmlformats.org/officeDocument/2006/customXml" ds:itemID="{7809C80E-DB96-416E-98EA-7429DDFB73DD}"/>
</file>

<file path=customXml/itemProps3.xml><?xml version="1.0" encoding="utf-8"?>
<ds:datastoreItem xmlns:ds="http://schemas.openxmlformats.org/officeDocument/2006/customXml" ds:itemID="{D4E74911-64A5-402D-9364-A562E69EC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Consell Comarcal del Montsià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2000-01-04T11:06:10Z</dcterms:created>
  <dcterms:modified xsi:type="dcterms:W3CDTF">2024-03-15T07:48:27Z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