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ftrul\Downloads\"/>
    </mc:Choice>
  </mc:AlternateContent>
  <xr:revisionPtr revIDLastSave="0" documentId="13_ncr:1_{F63493BD-461F-49EF-A69D-BCD2B1D6A5DD}" xr6:coauthVersionLast="47" xr6:coauthVersionMax="47" xr10:uidLastSave="{00000000-0000-0000-0000-000000000000}"/>
  <bookViews>
    <workbookView xWindow="-26490" yWindow="2280" windowWidth="9540" windowHeight="4815" xr2:uid="{00000000-000D-0000-FFFF-FFFF00000000}"/>
  </bookViews>
  <sheets>
    <sheet name="St Jaume" sheetId="1" r:id="rId1"/>
  </sheets>
  <definedNames>
    <definedName name="_xlnm.Print_Area" localSheetId="0">'St Jaume'!$A$1:$AE$41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47" i="1" l="1"/>
  <c r="AG146" i="1"/>
  <c r="AG129" i="1"/>
  <c r="AG128" i="1"/>
  <c r="AG111" i="1"/>
  <c r="AG11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B145" i="1"/>
  <c r="AD145" i="1" s="1"/>
  <c r="AE145" i="1"/>
  <c r="AB144" i="1"/>
  <c r="AD144" i="1" s="1"/>
  <c r="AE144" i="1"/>
  <c r="AE142" i="1"/>
  <c r="AE143" i="1"/>
  <c r="AB143" i="1"/>
  <c r="AD143" i="1" s="1"/>
  <c r="AB142" i="1"/>
  <c r="AF142" i="1" s="1"/>
  <c r="AD142" i="1"/>
  <c r="AB141" i="1"/>
  <c r="AF141" i="1" s="1"/>
  <c r="AE141" i="1"/>
  <c r="AB140" i="1"/>
  <c r="AD140" i="1" s="1"/>
  <c r="AF140" i="1"/>
  <c r="AE140" i="1"/>
  <c r="AE139" i="1"/>
  <c r="AB139" i="1"/>
  <c r="AD139" i="1" s="1"/>
  <c r="AF139" i="1"/>
  <c r="AB138" i="1"/>
  <c r="AD138" i="1" s="1"/>
  <c r="AE138" i="1"/>
  <c r="AD137" i="1"/>
  <c r="AE137" i="1"/>
  <c r="AF137" i="1"/>
  <c r="AB137" i="1"/>
  <c r="AD136" i="1"/>
  <c r="AE136" i="1"/>
  <c r="AF136" i="1"/>
  <c r="AB136" i="1"/>
  <c r="AD135" i="1"/>
  <c r="AE135" i="1"/>
  <c r="AF135" i="1"/>
  <c r="AB135" i="1"/>
  <c r="AB134" i="1"/>
  <c r="AF134" i="1" s="1"/>
  <c r="AE134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39" i="1" s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57" i="1" s="1"/>
  <c r="AN73" i="1"/>
  <c r="AN71" i="1"/>
  <c r="AN70" i="1"/>
  <c r="AN69" i="1"/>
  <c r="AN68" i="1"/>
  <c r="AN67" i="1"/>
  <c r="AN66" i="1"/>
  <c r="AN65" i="1"/>
  <c r="AN64" i="1"/>
  <c r="AN63" i="1"/>
  <c r="AN62" i="1"/>
  <c r="AN91" i="1"/>
  <c r="AN90" i="1"/>
  <c r="AN89" i="1"/>
  <c r="AN88" i="1"/>
  <c r="AN87" i="1"/>
  <c r="AN86" i="1"/>
  <c r="AN85" i="1"/>
  <c r="AN84" i="1"/>
  <c r="AN93" i="1" s="1"/>
  <c r="AN83" i="1"/>
  <c r="AN82" i="1"/>
  <c r="AN81" i="1"/>
  <c r="AN80" i="1"/>
  <c r="AN109" i="1"/>
  <c r="AN108" i="1"/>
  <c r="AN107" i="1"/>
  <c r="AN106" i="1"/>
  <c r="AN105" i="1"/>
  <c r="AN104" i="1"/>
  <c r="AN103" i="1"/>
  <c r="AN102" i="1"/>
  <c r="AN101" i="1"/>
  <c r="AN100" i="1"/>
  <c r="AN99" i="1"/>
  <c r="AN98" i="1"/>
  <c r="AN111" i="1" s="1"/>
  <c r="AN127" i="1"/>
  <c r="AN126" i="1"/>
  <c r="AN125" i="1"/>
  <c r="AN124" i="1"/>
  <c r="AN123" i="1"/>
  <c r="AN122" i="1"/>
  <c r="AN121" i="1"/>
  <c r="AN120" i="1"/>
  <c r="AN119" i="1"/>
  <c r="AN118" i="1"/>
  <c r="AN117" i="1"/>
  <c r="AN116" i="1"/>
  <c r="AN129" i="1" s="1"/>
  <c r="AN135" i="1"/>
  <c r="AN136" i="1"/>
  <c r="AN137" i="1"/>
  <c r="AN138" i="1"/>
  <c r="AN139" i="1"/>
  <c r="AN140" i="1"/>
  <c r="AN141" i="1"/>
  <c r="AN142" i="1"/>
  <c r="AN143" i="1"/>
  <c r="AN144" i="1"/>
  <c r="AN145" i="1"/>
  <c r="AN134" i="1"/>
  <c r="AN147" i="1" s="1"/>
  <c r="AC147" i="1"/>
  <c r="AA147" i="1"/>
  <c r="Z147" i="1"/>
  <c r="Y147" i="1"/>
  <c r="W147" i="1"/>
  <c r="V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C146" i="1"/>
  <c r="AA146" i="1"/>
  <c r="Z146" i="1"/>
  <c r="Y146" i="1"/>
  <c r="B146" i="1"/>
  <c r="AL145" i="1"/>
  <c r="AM145" i="1" s="1"/>
  <c r="AJ145" i="1"/>
  <c r="AK145" i="1" s="1"/>
  <c r="AI145" i="1"/>
  <c r="AL144" i="1"/>
  <c r="AM144" i="1" s="1"/>
  <c r="AJ144" i="1"/>
  <c r="AK144" i="1" s="1"/>
  <c r="AI144" i="1"/>
  <c r="AL143" i="1"/>
  <c r="AM143" i="1" s="1"/>
  <c r="AJ143" i="1"/>
  <c r="AK143" i="1" s="1"/>
  <c r="AI143" i="1"/>
  <c r="AL142" i="1"/>
  <c r="AM142" i="1" s="1"/>
  <c r="AJ142" i="1"/>
  <c r="AK142" i="1" s="1"/>
  <c r="AI142" i="1"/>
  <c r="AL141" i="1"/>
  <c r="AM141" i="1" s="1"/>
  <c r="AJ141" i="1"/>
  <c r="AK141" i="1" s="1"/>
  <c r="AI141" i="1"/>
  <c r="AL140" i="1"/>
  <c r="AM140" i="1" s="1"/>
  <c r="AJ140" i="1"/>
  <c r="AK140" i="1" s="1"/>
  <c r="AI140" i="1"/>
  <c r="AL139" i="1"/>
  <c r="AM139" i="1" s="1"/>
  <c r="AJ139" i="1"/>
  <c r="AK139" i="1" s="1"/>
  <c r="AI139" i="1"/>
  <c r="AL138" i="1"/>
  <c r="AM138" i="1" s="1"/>
  <c r="AJ138" i="1"/>
  <c r="AK138" i="1" s="1"/>
  <c r="AI138" i="1"/>
  <c r="AL137" i="1"/>
  <c r="AM137" i="1" s="1"/>
  <c r="AJ137" i="1"/>
  <c r="AK137" i="1" s="1"/>
  <c r="AI137" i="1"/>
  <c r="AL136" i="1"/>
  <c r="AM136" i="1" s="1"/>
  <c r="AJ136" i="1"/>
  <c r="AK136" i="1" s="1"/>
  <c r="AI136" i="1"/>
  <c r="AM135" i="1"/>
  <c r="AL135" i="1"/>
  <c r="AJ135" i="1"/>
  <c r="AK135" i="1" s="1"/>
  <c r="AI135" i="1"/>
  <c r="AL134" i="1"/>
  <c r="AM134" i="1" s="1"/>
  <c r="AJ134" i="1"/>
  <c r="AK134" i="1" s="1"/>
  <c r="AI134" i="1"/>
  <c r="AE146" i="1"/>
  <c r="AB127" i="1"/>
  <c r="AD127" i="1" s="1"/>
  <c r="AF127" i="1"/>
  <c r="AE127" i="1"/>
  <c r="AB126" i="1"/>
  <c r="AD126" i="1" s="1"/>
  <c r="AE126" i="1"/>
  <c r="AB125" i="1"/>
  <c r="AD125" i="1" s="1"/>
  <c r="AE125" i="1"/>
  <c r="AE124" i="1"/>
  <c r="AB124" i="1"/>
  <c r="AF124" i="1" s="1"/>
  <c r="AB123" i="1"/>
  <c r="AD123" i="1" s="1"/>
  <c r="AE123" i="1"/>
  <c r="AB122" i="1"/>
  <c r="AF122" i="1" s="1"/>
  <c r="AE122" i="1"/>
  <c r="AE121" i="1"/>
  <c r="AB121" i="1"/>
  <c r="AF121" i="1" s="1"/>
  <c r="AB120" i="1"/>
  <c r="AD120" i="1" s="1"/>
  <c r="AE120" i="1"/>
  <c r="AE119" i="1"/>
  <c r="AB119" i="1"/>
  <c r="AF119" i="1" s="1"/>
  <c r="AE118" i="1"/>
  <c r="AF118" i="1"/>
  <c r="AB118" i="1"/>
  <c r="AD118" i="1" s="1"/>
  <c r="AL19" i="1"/>
  <c r="AM19" i="1" s="1"/>
  <c r="AJ19" i="1"/>
  <c r="AK19" i="1" s="1"/>
  <c r="AI19" i="1"/>
  <c r="AL18" i="1"/>
  <c r="AM18" i="1" s="1"/>
  <c r="AJ18" i="1"/>
  <c r="AK18" i="1" s="1"/>
  <c r="AI18" i="1"/>
  <c r="AL17" i="1"/>
  <c r="AM17" i="1" s="1"/>
  <c r="AJ17" i="1"/>
  <c r="AK17" i="1" s="1"/>
  <c r="AI17" i="1"/>
  <c r="AL16" i="1"/>
  <c r="AM16" i="1" s="1"/>
  <c r="AJ16" i="1"/>
  <c r="AK16" i="1" s="1"/>
  <c r="AI16" i="1"/>
  <c r="AL15" i="1"/>
  <c r="AM15" i="1" s="1"/>
  <c r="AJ15" i="1"/>
  <c r="AK15" i="1" s="1"/>
  <c r="AI15" i="1"/>
  <c r="AL14" i="1"/>
  <c r="AM14" i="1" s="1"/>
  <c r="AJ14" i="1"/>
  <c r="AK14" i="1" s="1"/>
  <c r="AI14" i="1"/>
  <c r="AL13" i="1"/>
  <c r="AM13" i="1" s="1"/>
  <c r="AJ13" i="1"/>
  <c r="AK13" i="1" s="1"/>
  <c r="AI13" i="1"/>
  <c r="AL12" i="1"/>
  <c r="AM12" i="1" s="1"/>
  <c r="AJ12" i="1"/>
  <c r="AK12" i="1" s="1"/>
  <c r="AI12" i="1"/>
  <c r="AL11" i="1"/>
  <c r="AM11" i="1" s="1"/>
  <c r="AJ11" i="1"/>
  <c r="AK11" i="1" s="1"/>
  <c r="AI11" i="1"/>
  <c r="AL10" i="1"/>
  <c r="AM10" i="1" s="1"/>
  <c r="AJ10" i="1"/>
  <c r="AK10" i="1" s="1"/>
  <c r="AI10" i="1"/>
  <c r="AL9" i="1"/>
  <c r="AM9" i="1" s="1"/>
  <c r="AJ9" i="1"/>
  <c r="AK9" i="1" s="1"/>
  <c r="AI9" i="1"/>
  <c r="AL8" i="1"/>
  <c r="AM8" i="1" s="1"/>
  <c r="AJ8" i="1"/>
  <c r="AK8" i="1" s="1"/>
  <c r="AI8" i="1"/>
  <c r="AL37" i="1"/>
  <c r="AM37" i="1" s="1"/>
  <c r="AJ37" i="1"/>
  <c r="AK37" i="1" s="1"/>
  <c r="AI37" i="1"/>
  <c r="AL36" i="1"/>
  <c r="AM36" i="1" s="1"/>
  <c r="AJ36" i="1"/>
  <c r="AK36" i="1" s="1"/>
  <c r="AI36" i="1"/>
  <c r="AL35" i="1"/>
  <c r="AM35" i="1" s="1"/>
  <c r="AJ35" i="1"/>
  <c r="AK35" i="1" s="1"/>
  <c r="AI35" i="1"/>
  <c r="AL34" i="1"/>
  <c r="AM34" i="1" s="1"/>
  <c r="AJ34" i="1"/>
  <c r="AK34" i="1" s="1"/>
  <c r="AI34" i="1"/>
  <c r="AL33" i="1"/>
  <c r="AM33" i="1" s="1"/>
  <c r="AJ33" i="1"/>
  <c r="AK33" i="1" s="1"/>
  <c r="AI33" i="1"/>
  <c r="AL32" i="1"/>
  <c r="AM32" i="1" s="1"/>
  <c r="AJ32" i="1"/>
  <c r="AK32" i="1" s="1"/>
  <c r="AI32" i="1"/>
  <c r="AL31" i="1"/>
  <c r="AM31" i="1" s="1"/>
  <c r="AJ31" i="1"/>
  <c r="AK31" i="1" s="1"/>
  <c r="AI31" i="1"/>
  <c r="AL30" i="1"/>
  <c r="AM30" i="1" s="1"/>
  <c r="AJ30" i="1"/>
  <c r="AK30" i="1" s="1"/>
  <c r="AI30" i="1"/>
  <c r="AL29" i="1"/>
  <c r="AM29" i="1" s="1"/>
  <c r="AJ29" i="1"/>
  <c r="AK29" i="1" s="1"/>
  <c r="AI29" i="1"/>
  <c r="AL28" i="1"/>
  <c r="AM28" i="1" s="1"/>
  <c r="AJ28" i="1"/>
  <c r="AK28" i="1" s="1"/>
  <c r="AI28" i="1"/>
  <c r="AL27" i="1"/>
  <c r="AM27" i="1" s="1"/>
  <c r="AJ27" i="1"/>
  <c r="AK27" i="1" s="1"/>
  <c r="AI27" i="1"/>
  <c r="AL26" i="1"/>
  <c r="AM26" i="1" s="1"/>
  <c r="AJ26" i="1"/>
  <c r="AK26" i="1" s="1"/>
  <c r="AI26" i="1"/>
  <c r="AL55" i="1"/>
  <c r="AM55" i="1" s="1"/>
  <c r="AJ55" i="1"/>
  <c r="AK55" i="1" s="1"/>
  <c r="AI55" i="1"/>
  <c r="AL54" i="1"/>
  <c r="AM54" i="1" s="1"/>
  <c r="AJ54" i="1"/>
  <c r="AK54" i="1" s="1"/>
  <c r="AI54" i="1"/>
  <c r="AL53" i="1"/>
  <c r="AM53" i="1" s="1"/>
  <c r="AJ53" i="1"/>
  <c r="AK53" i="1" s="1"/>
  <c r="AI53" i="1"/>
  <c r="AL52" i="1"/>
  <c r="AM52" i="1" s="1"/>
  <c r="AJ52" i="1"/>
  <c r="AK52" i="1" s="1"/>
  <c r="AI52" i="1"/>
  <c r="AL51" i="1"/>
  <c r="AM51" i="1" s="1"/>
  <c r="AJ51" i="1"/>
  <c r="AK51" i="1" s="1"/>
  <c r="AI51" i="1"/>
  <c r="AL50" i="1"/>
  <c r="AM50" i="1" s="1"/>
  <c r="AJ50" i="1"/>
  <c r="AK50" i="1" s="1"/>
  <c r="AI50" i="1"/>
  <c r="AL49" i="1"/>
  <c r="AM49" i="1" s="1"/>
  <c r="AJ49" i="1"/>
  <c r="AK49" i="1" s="1"/>
  <c r="AI49" i="1"/>
  <c r="AL48" i="1"/>
  <c r="AM48" i="1" s="1"/>
  <c r="AJ48" i="1"/>
  <c r="AK48" i="1" s="1"/>
  <c r="AI48" i="1"/>
  <c r="AL47" i="1"/>
  <c r="AM47" i="1" s="1"/>
  <c r="AJ47" i="1"/>
  <c r="AK47" i="1" s="1"/>
  <c r="AI47" i="1"/>
  <c r="AL46" i="1"/>
  <c r="AM46" i="1" s="1"/>
  <c r="AJ46" i="1"/>
  <c r="AK46" i="1" s="1"/>
  <c r="AI46" i="1"/>
  <c r="AL45" i="1"/>
  <c r="AM45" i="1" s="1"/>
  <c r="AJ45" i="1"/>
  <c r="AK45" i="1" s="1"/>
  <c r="AI45" i="1"/>
  <c r="AL44" i="1"/>
  <c r="AM44" i="1" s="1"/>
  <c r="AJ44" i="1"/>
  <c r="AK44" i="1" s="1"/>
  <c r="AI44" i="1"/>
  <c r="AL73" i="1"/>
  <c r="AM73" i="1" s="1"/>
  <c r="AJ73" i="1"/>
  <c r="AK73" i="1" s="1"/>
  <c r="AI73" i="1"/>
  <c r="AL71" i="1"/>
  <c r="AM71" i="1" s="1"/>
  <c r="AJ71" i="1"/>
  <c r="AK71" i="1" s="1"/>
  <c r="AI71" i="1"/>
  <c r="AL70" i="1"/>
  <c r="AM70" i="1" s="1"/>
  <c r="AJ70" i="1"/>
  <c r="AK70" i="1" s="1"/>
  <c r="AI70" i="1"/>
  <c r="AL69" i="1"/>
  <c r="AM69" i="1" s="1"/>
  <c r="AJ69" i="1"/>
  <c r="AK69" i="1" s="1"/>
  <c r="AI69" i="1"/>
  <c r="AL68" i="1"/>
  <c r="AM68" i="1" s="1"/>
  <c r="AJ68" i="1"/>
  <c r="AK68" i="1" s="1"/>
  <c r="AI68" i="1"/>
  <c r="AL67" i="1"/>
  <c r="AM67" i="1" s="1"/>
  <c r="AJ67" i="1"/>
  <c r="AK67" i="1" s="1"/>
  <c r="AI67" i="1"/>
  <c r="AL66" i="1"/>
  <c r="AM66" i="1" s="1"/>
  <c r="AJ66" i="1"/>
  <c r="AK66" i="1" s="1"/>
  <c r="AI66" i="1"/>
  <c r="AL65" i="1"/>
  <c r="AM65" i="1" s="1"/>
  <c r="AK65" i="1"/>
  <c r="AJ65" i="1"/>
  <c r="AI65" i="1"/>
  <c r="AL64" i="1"/>
  <c r="AM64" i="1" s="1"/>
  <c r="AJ64" i="1"/>
  <c r="AK64" i="1" s="1"/>
  <c r="AI64" i="1"/>
  <c r="AL63" i="1"/>
  <c r="AM63" i="1" s="1"/>
  <c r="AJ63" i="1"/>
  <c r="AK63" i="1" s="1"/>
  <c r="AI63" i="1"/>
  <c r="AL62" i="1"/>
  <c r="AM62" i="1" s="1"/>
  <c r="AJ62" i="1"/>
  <c r="AK62" i="1" s="1"/>
  <c r="AI62" i="1"/>
  <c r="AL91" i="1"/>
  <c r="AM91" i="1" s="1"/>
  <c r="AJ91" i="1"/>
  <c r="AK91" i="1" s="1"/>
  <c r="AI91" i="1"/>
  <c r="AL90" i="1"/>
  <c r="AM90" i="1" s="1"/>
  <c r="AJ90" i="1"/>
  <c r="AK90" i="1" s="1"/>
  <c r="AI90" i="1"/>
  <c r="AL89" i="1"/>
  <c r="AM89" i="1" s="1"/>
  <c r="AJ89" i="1"/>
  <c r="AK89" i="1" s="1"/>
  <c r="AI89" i="1"/>
  <c r="AL88" i="1"/>
  <c r="AM88" i="1" s="1"/>
  <c r="AJ88" i="1"/>
  <c r="AK88" i="1" s="1"/>
  <c r="AI88" i="1"/>
  <c r="AL87" i="1"/>
  <c r="AM87" i="1" s="1"/>
  <c r="AJ87" i="1"/>
  <c r="AK87" i="1" s="1"/>
  <c r="AI87" i="1"/>
  <c r="AL86" i="1"/>
  <c r="AM86" i="1" s="1"/>
  <c r="AJ86" i="1"/>
  <c r="AK86" i="1" s="1"/>
  <c r="AI86" i="1"/>
  <c r="AL85" i="1"/>
  <c r="AM85" i="1" s="1"/>
  <c r="AJ85" i="1"/>
  <c r="AK85" i="1" s="1"/>
  <c r="AI85" i="1"/>
  <c r="AL84" i="1"/>
  <c r="AM84" i="1" s="1"/>
  <c r="AJ84" i="1"/>
  <c r="AK84" i="1" s="1"/>
  <c r="AI84" i="1"/>
  <c r="AL83" i="1"/>
  <c r="AM83" i="1" s="1"/>
  <c r="AJ83" i="1"/>
  <c r="AK83" i="1" s="1"/>
  <c r="AI83" i="1"/>
  <c r="AL82" i="1"/>
  <c r="AM82" i="1" s="1"/>
  <c r="AJ82" i="1"/>
  <c r="AK82" i="1" s="1"/>
  <c r="AI82" i="1"/>
  <c r="AL81" i="1"/>
  <c r="AM81" i="1" s="1"/>
  <c r="AJ81" i="1"/>
  <c r="AK81" i="1" s="1"/>
  <c r="AI81" i="1"/>
  <c r="AL80" i="1"/>
  <c r="AM80" i="1" s="1"/>
  <c r="AJ80" i="1"/>
  <c r="AK80" i="1" s="1"/>
  <c r="AI80" i="1"/>
  <c r="AL109" i="1"/>
  <c r="AM109" i="1" s="1"/>
  <c r="AJ109" i="1"/>
  <c r="AK109" i="1" s="1"/>
  <c r="AI109" i="1"/>
  <c r="AL108" i="1"/>
  <c r="AM108" i="1" s="1"/>
  <c r="AJ108" i="1"/>
  <c r="AK108" i="1" s="1"/>
  <c r="AI108" i="1"/>
  <c r="AL107" i="1"/>
  <c r="AM107" i="1" s="1"/>
  <c r="AJ107" i="1"/>
  <c r="AK107" i="1" s="1"/>
  <c r="AI107" i="1"/>
  <c r="AL106" i="1"/>
  <c r="AM106" i="1" s="1"/>
  <c r="AJ106" i="1"/>
  <c r="AK106" i="1" s="1"/>
  <c r="AI106" i="1"/>
  <c r="AL105" i="1"/>
  <c r="AM105" i="1" s="1"/>
  <c r="AJ105" i="1"/>
  <c r="AK105" i="1" s="1"/>
  <c r="AI105" i="1"/>
  <c r="AL104" i="1"/>
  <c r="AM104" i="1" s="1"/>
  <c r="AJ104" i="1"/>
  <c r="AK104" i="1" s="1"/>
  <c r="AI104" i="1"/>
  <c r="AL103" i="1"/>
  <c r="AM103" i="1" s="1"/>
  <c r="AJ103" i="1"/>
  <c r="AK103" i="1" s="1"/>
  <c r="AI103" i="1"/>
  <c r="AL102" i="1"/>
  <c r="AM102" i="1" s="1"/>
  <c r="AJ102" i="1"/>
  <c r="AK102" i="1" s="1"/>
  <c r="AI102" i="1"/>
  <c r="AL101" i="1"/>
  <c r="AM101" i="1" s="1"/>
  <c r="AJ101" i="1"/>
  <c r="AK101" i="1" s="1"/>
  <c r="AI101" i="1"/>
  <c r="AL100" i="1"/>
  <c r="AM100" i="1" s="1"/>
  <c r="AJ100" i="1"/>
  <c r="AK100" i="1" s="1"/>
  <c r="AI100" i="1"/>
  <c r="AL99" i="1"/>
  <c r="AM99" i="1" s="1"/>
  <c r="AJ99" i="1"/>
  <c r="AK99" i="1" s="1"/>
  <c r="AI99" i="1"/>
  <c r="AL98" i="1"/>
  <c r="AM98" i="1" s="1"/>
  <c r="AJ98" i="1"/>
  <c r="AK98" i="1" s="1"/>
  <c r="AI98" i="1"/>
  <c r="AI117" i="1"/>
  <c r="AJ117" i="1"/>
  <c r="AK117" i="1" s="1"/>
  <c r="AL117" i="1"/>
  <c r="AM117" i="1" s="1"/>
  <c r="AI118" i="1"/>
  <c r="AJ118" i="1"/>
  <c r="AK118" i="1"/>
  <c r="AL118" i="1"/>
  <c r="AM118" i="1" s="1"/>
  <c r="AI119" i="1"/>
  <c r="AJ119" i="1"/>
  <c r="AK119" i="1" s="1"/>
  <c r="AL119" i="1"/>
  <c r="AM119" i="1" s="1"/>
  <c r="AI120" i="1"/>
  <c r="AJ120" i="1"/>
  <c r="AK120" i="1" s="1"/>
  <c r="AL120" i="1"/>
  <c r="AM120" i="1"/>
  <c r="AI121" i="1"/>
  <c r="AJ121" i="1"/>
  <c r="AK121" i="1" s="1"/>
  <c r="AL121" i="1"/>
  <c r="AM121" i="1" s="1"/>
  <c r="AI122" i="1"/>
  <c r="AJ122" i="1"/>
  <c r="AK122" i="1" s="1"/>
  <c r="AL122" i="1"/>
  <c r="AM122" i="1" s="1"/>
  <c r="AI123" i="1"/>
  <c r="AJ123" i="1"/>
  <c r="AK123" i="1" s="1"/>
  <c r="AL123" i="1"/>
  <c r="AM123" i="1" s="1"/>
  <c r="AI124" i="1"/>
  <c r="AJ124" i="1"/>
  <c r="AK124" i="1" s="1"/>
  <c r="AL124" i="1"/>
  <c r="AM124" i="1"/>
  <c r="AI125" i="1"/>
  <c r="AJ125" i="1"/>
  <c r="AK125" i="1" s="1"/>
  <c r="AL125" i="1"/>
  <c r="AM125" i="1" s="1"/>
  <c r="AI126" i="1"/>
  <c r="AJ126" i="1"/>
  <c r="AK126" i="1" s="1"/>
  <c r="AL126" i="1"/>
  <c r="AM126" i="1" s="1"/>
  <c r="AI127" i="1"/>
  <c r="AJ127" i="1"/>
  <c r="AK127" i="1" s="1"/>
  <c r="AL127" i="1"/>
  <c r="AM127" i="1" s="1"/>
  <c r="AL116" i="1"/>
  <c r="AM116" i="1" s="1"/>
  <c r="AJ116" i="1"/>
  <c r="AK116" i="1" s="1"/>
  <c r="AI116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21" i="1" s="1"/>
  <c r="AE117" i="1"/>
  <c r="AB117" i="1"/>
  <c r="AD117" i="1" s="1"/>
  <c r="AF126" i="1" l="1"/>
  <c r="AF145" i="1"/>
  <c r="AD124" i="1"/>
  <c r="AD134" i="1"/>
  <c r="AF144" i="1"/>
  <c r="AN21" i="1"/>
  <c r="AF143" i="1"/>
  <c r="AD141" i="1"/>
  <c r="AB147" i="1"/>
  <c r="AF138" i="1"/>
  <c r="AL147" i="1"/>
  <c r="AM147" i="1" s="1"/>
  <c r="AI147" i="1"/>
  <c r="AB146" i="1"/>
  <c r="AE147" i="1"/>
  <c r="AD147" i="1"/>
  <c r="AJ147" i="1"/>
  <c r="AK147" i="1" s="1"/>
  <c r="AF125" i="1"/>
  <c r="AF123" i="1"/>
  <c r="AD122" i="1"/>
  <c r="AD119" i="1"/>
  <c r="AF120" i="1"/>
  <c r="AF117" i="1"/>
  <c r="AD121" i="1"/>
  <c r="AF20" i="1"/>
  <c r="AE116" i="1"/>
  <c r="AB116" i="1"/>
  <c r="AC129" i="1"/>
  <c r="AA129" i="1"/>
  <c r="Z129" i="1"/>
  <c r="Y129" i="1"/>
  <c r="W129" i="1"/>
  <c r="V129" i="1"/>
  <c r="R129" i="1"/>
  <c r="Q129" i="1"/>
  <c r="T129" i="1"/>
  <c r="S129" i="1"/>
  <c r="P129" i="1"/>
  <c r="O129" i="1"/>
  <c r="N129" i="1"/>
  <c r="M129" i="1"/>
  <c r="I129" i="1"/>
  <c r="L129" i="1"/>
  <c r="F129" i="1"/>
  <c r="H129" i="1"/>
  <c r="G129" i="1"/>
  <c r="K129" i="1"/>
  <c r="J129" i="1"/>
  <c r="E129" i="1"/>
  <c r="D129" i="1"/>
  <c r="C129" i="1"/>
  <c r="B129" i="1"/>
  <c r="AC128" i="1"/>
  <c r="AA128" i="1"/>
  <c r="Z128" i="1"/>
  <c r="Y128" i="1"/>
  <c r="B128" i="1"/>
  <c r="AH93" i="1"/>
  <c r="AG92" i="1"/>
  <c r="AB99" i="1"/>
  <c r="AB100" i="1"/>
  <c r="AB101" i="1"/>
  <c r="AB102" i="1"/>
  <c r="AB103" i="1"/>
  <c r="AF103" i="1" s="1"/>
  <c r="AB104" i="1"/>
  <c r="AB105" i="1"/>
  <c r="AB106" i="1"/>
  <c r="AB107" i="1"/>
  <c r="AB108" i="1"/>
  <c r="AB109" i="1"/>
  <c r="AE99" i="1"/>
  <c r="AE100" i="1"/>
  <c r="AE101" i="1"/>
  <c r="AE102" i="1"/>
  <c r="AE103" i="1"/>
  <c r="AE104" i="1"/>
  <c r="AE105" i="1"/>
  <c r="AE106" i="1"/>
  <c r="AE107" i="1"/>
  <c r="AE108" i="1"/>
  <c r="AE109" i="1"/>
  <c r="AE98" i="1"/>
  <c r="AB98" i="1"/>
  <c r="AC111" i="1"/>
  <c r="AA111" i="1"/>
  <c r="Z111" i="1"/>
  <c r="Y111" i="1"/>
  <c r="W111" i="1"/>
  <c r="V111" i="1"/>
  <c r="R111" i="1"/>
  <c r="Q111" i="1"/>
  <c r="T111" i="1"/>
  <c r="S111" i="1"/>
  <c r="P111" i="1"/>
  <c r="O111" i="1"/>
  <c r="N111" i="1"/>
  <c r="M111" i="1"/>
  <c r="I111" i="1"/>
  <c r="L111" i="1"/>
  <c r="F111" i="1"/>
  <c r="H111" i="1"/>
  <c r="G111" i="1"/>
  <c r="K111" i="1"/>
  <c r="J111" i="1"/>
  <c r="E111" i="1"/>
  <c r="D111" i="1"/>
  <c r="C111" i="1"/>
  <c r="B111" i="1"/>
  <c r="AC110" i="1"/>
  <c r="AA110" i="1"/>
  <c r="Z110" i="1"/>
  <c r="Y110" i="1"/>
  <c r="B110" i="1"/>
  <c r="AB91" i="1"/>
  <c r="AB90" i="1"/>
  <c r="AB89" i="1"/>
  <c r="AB88" i="1"/>
  <c r="AB87" i="1"/>
  <c r="AB86" i="1"/>
  <c r="AB85" i="1"/>
  <c r="AB84" i="1"/>
  <c r="AB83" i="1"/>
  <c r="AB82" i="1"/>
  <c r="AG74" i="1"/>
  <c r="AG56" i="1"/>
  <c r="AG38" i="1"/>
  <c r="AG20" i="1"/>
  <c r="AB81" i="1"/>
  <c r="AB80" i="1"/>
  <c r="AF80" i="1" s="1"/>
  <c r="AC93" i="1"/>
  <c r="AA93" i="1"/>
  <c r="Z93" i="1"/>
  <c r="Y93" i="1"/>
  <c r="W93" i="1"/>
  <c r="V93" i="1"/>
  <c r="R93" i="1"/>
  <c r="Q93" i="1"/>
  <c r="T93" i="1"/>
  <c r="S93" i="1"/>
  <c r="P93" i="1"/>
  <c r="O93" i="1"/>
  <c r="N93" i="1"/>
  <c r="M93" i="1"/>
  <c r="I93" i="1"/>
  <c r="L93" i="1"/>
  <c r="F93" i="1"/>
  <c r="H93" i="1"/>
  <c r="G93" i="1"/>
  <c r="K93" i="1"/>
  <c r="J93" i="1"/>
  <c r="E93" i="1"/>
  <c r="D93" i="1"/>
  <c r="B93" i="1"/>
  <c r="AC92" i="1"/>
  <c r="AA92" i="1"/>
  <c r="Z92" i="1"/>
  <c r="Y92" i="1"/>
  <c r="B92" i="1"/>
  <c r="C93" i="1"/>
  <c r="AB73" i="1"/>
  <c r="AB72" i="1"/>
  <c r="C72" i="1"/>
  <c r="AB71" i="1"/>
  <c r="AB70" i="1"/>
  <c r="AB69" i="1"/>
  <c r="Z75" i="1"/>
  <c r="AA75" i="1"/>
  <c r="Z74" i="1"/>
  <c r="AA74" i="1"/>
  <c r="Y75" i="1"/>
  <c r="Y74" i="1"/>
  <c r="AB68" i="1"/>
  <c r="AC74" i="1"/>
  <c r="AC57" i="1"/>
  <c r="AC56" i="1"/>
  <c r="Z57" i="1"/>
  <c r="AA57" i="1"/>
  <c r="Z56" i="1"/>
  <c r="AA56" i="1"/>
  <c r="Y57" i="1"/>
  <c r="Y56" i="1"/>
  <c r="I26" i="1"/>
  <c r="L26" i="1"/>
  <c r="F26" i="1"/>
  <c r="AB67" i="1"/>
  <c r="AB66" i="1"/>
  <c r="AB65" i="1"/>
  <c r="AB64" i="1"/>
  <c r="AB63" i="1"/>
  <c r="AB62" i="1"/>
  <c r="AF62" i="1" s="1"/>
  <c r="AC75" i="1"/>
  <c r="W75" i="1"/>
  <c r="V75" i="1"/>
  <c r="R75" i="1"/>
  <c r="Q75" i="1"/>
  <c r="T75" i="1"/>
  <c r="S75" i="1"/>
  <c r="P75" i="1"/>
  <c r="O75" i="1"/>
  <c r="N75" i="1"/>
  <c r="M75" i="1"/>
  <c r="H75" i="1"/>
  <c r="G75" i="1"/>
  <c r="K75" i="1"/>
  <c r="J75" i="1"/>
  <c r="E75" i="1"/>
  <c r="D75" i="1"/>
  <c r="B75" i="1"/>
  <c r="B74" i="1"/>
  <c r="F75" i="1"/>
  <c r="I75" i="1"/>
  <c r="L75" i="1"/>
  <c r="AC38" i="1"/>
  <c r="AB45" i="1"/>
  <c r="AF45" i="1" s="1"/>
  <c r="AB46" i="1"/>
  <c r="AB47" i="1"/>
  <c r="AF47" i="1" s="1"/>
  <c r="AB48" i="1"/>
  <c r="AF48" i="1" s="1"/>
  <c r="AB49" i="1"/>
  <c r="AB50" i="1"/>
  <c r="AB51" i="1"/>
  <c r="AB52" i="1"/>
  <c r="AB53" i="1"/>
  <c r="AB54" i="1"/>
  <c r="AF54" i="1" s="1"/>
  <c r="AB55" i="1"/>
  <c r="F45" i="1"/>
  <c r="L45" i="1"/>
  <c r="I45" i="1"/>
  <c r="F46" i="1"/>
  <c r="L46" i="1"/>
  <c r="I46" i="1"/>
  <c r="F48" i="1"/>
  <c r="L48" i="1"/>
  <c r="I48" i="1"/>
  <c r="F49" i="1"/>
  <c r="L49" i="1"/>
  <c r="I49" i="1"/>
  <c r="F50" i="1"/>
  <c r="L50" i="1"/>
  <c r="I50" i="1"/>
  <c r="F51" i="1"/>
  <c r="L51" i="1"/>
  <c r="I51" i="1"/>
  <c r="F52" i="1"/>
  <c r="L52" i="1"/>
  <c r="I52" i="1"/>
  <c r="F53" i="1"/>
  <c r="L53" i="1"/>
  <c r="I53" i="1"/>
  <c r="F54" i="1"/>
  <c r="L54" i="1"/>
  <c r="I54" i="1"/>
  <c r="F55" i="1"/>
  <c r="L55" i="1"/>
  <c r="I55" i="1"/>
  <c r="AB44" i="1"/>
  <c r="AF44" i="1" s="1"/>
  <c r="I44" i="1"/>
  <c r="L44" i="1"/>
  <c r="F44" i="1"/>
  <c r="W57" i="1"/>
  <c r="V57" i="1"/>
  <c r="R57" i="1"/>
  <c r="Q57" i="1"/>
  <c r="T57" i="1"/>
  <c r="S57" i="1"/>
  <c r="P57" i="1"/>
  <c r="O57" i="1"/>
  <c r="N57" i="1"/>
  <c r="M57" i="1"/>
  <c r="H57" i="1"/>
  <c r="G57" i="1"/>
  <c r="K57" i="1"/>
  <c r="J57" i="1"/>
  <c r="E57" i="1"/>
  <c r="D57" i="1"/>
  <c r="C57" i="1"/>
  <c r="B57" i="1"/>
  <c r="B56" i="1"/>
  <c r="AB37" i="1"/>
  <c r="AB36" i="1"/>
  <c r="AB35" i="1"/>
  <c r="AB34" i="1"/>
  <c r="AB33" i="1"/>
  <c r="F33" i="1"/>
  <c r="L33" i="1"/>
  <c r="I33" i="1"/>
  <c r="F34" i="1"/>
  <c r="L34" i="1"/>
  <c r="I34" i="1"/>
  <c r="F35" i="1"/>
  <c r="L35" i="1"/>
  <c r="I35" i="1"/>
  <c r="F36" i="1"/>
  <c r="L36" i="1"/>
  <c r="I36" i="1"/>
  <c r="F37" i="1"/>
  <c r="L37" i="1"/>
  <c r="I37" i="1"/>
  <c r="AB32" i="1"/>
  <c r="I32" i="1"/>
  <c r="L32" i="1"/>
  <c r="F32" i="1"/>
  <c r="AB31" i="1"/>
  <c r="I31" i="1"/>
  <c r="L31" i="1"/>
  <c r="F31" i="1"/>
  <c r="AB28" i="1"/>
  <c r="AB29" i="1"/>
  <c r="AB30" i="1"/>
  <c r="AB27" i="1"/>
  <c r="F28" i="1"/>
  <c r="L28" i="1"/>
  <c r="I28" i="1"/>
  <c r="F29" i="1"/>
  <c r="L29" i="1"/>
  <c r="I29" i="1"/>
  <c r="F30" i="1"/>
  <c r="L30" i="1"/>
  <c r="I30" i="1"/>
  <c r="I27" i="1"/>
  <c r="L27" i="1"/>
  <c r="F27" i="1"/>
  <c r="AB26" i="1"/>
  <c r="W39" i="1"/>
  <c r="V39" i="1"/>
  <c r="R39" i="1"/>
  <c r="Q39" i="1"/>
  <c r="T39" i="1"/>
  <c r="S39" i="1"/>
  <c r="P39" i="1"/>
  <c r="O39" i="1"/>
  <c r="N39" i="1"/>
  <c r="M39" i="1"/>
  <c r="AC39" i="1"/>
  <c r="Y39" i="1"/>
  <c r="H39" i="1"/>
  <c r="K39" i="1"/>
  <c r="E39" i="1"/>
  <c r="G39" i="1"/>
  <c r="J39" i="1"/>
  <c r="D39" i="1"/>
  <c r="C39" i="1"/>
  <c r="B39" i="1"/>
  <c r="Y38" i="1"/>
  <c r="B38" i="1"/>
  <c r="AD18" i="1"/>
  <c r="AE18" i="1" s="1"/>
  <c r="AD17" i="1"/>
  <c r="AE17" i="1" s="1"/>
  <c r="AD16" i="1"/>
  <c r="AE16" i="1" s="1"/>
  <c r="AD15" i="1"/>
  <c r="AE15" i="1" s="1"/>
  <c r="AD14" i="1"/>
  <c r="AE14" i="1" s="1"/>
  <c r="AD13" i="1"/>
  <c r="AE13" i="1" s="1"/>
  <c r="AD12" i="1"/>
  <c r="AE12" i="1" s="1"/>
  <c r="AD19" i="1"/>
  <c r="AE19" i="1" s="1"/>
  <c r="AC21" i="1"/>
  <c r="Y21" i="1"/>
  <c r="Y20" i="1"/>
  <c r="W21" i="1"/>
  <c r="V21" i="1"/>
  <c r="R21" i="1"/>
  <c r="Q21" i="1"/>
  <c r="T21" i="1"/>
  <c r="S21" i="1"/>
  <c r="P21" i="1"/>
  <c r="O21" i="1"/>
  <c r="N21" i="1"/>
  <c r="M21" i="1"/>
  <c r="I21" i="1"/>
  <c r="L21" i="1"/>
  <c r="F21" i="1"/>
  <c r="H21" i="1"/>
  <c r="K21" i="1"/>
  <c r="E21" i="1"/>
  <c r="G21" i="1"/>
  <c r="J21" i="1"/>
  <c r="D21" i="1"/>
  <c r="C21" i="1"/>
  <c r="B21" i="1"/>
  <c r="B20" i="1"/>
  <c r="C75" i="1" l="1"/>
  <c r="AN72" i="1"/>
  <c r="AN75" i="1" s="1"/>
  <c r="AF147" i="1"/>
  <c r="AF146" i="1"/>
  <c r="AD146" i="1"/>
  <c r="AD80" i="1"/>
  <c r="AE80" i="1" s="1"/>
  <c r="AJ21" i="1"/>
  <c r="AK21" i="1" s="1"/>
  <c r="AI21" i="1"/>
  <c r="AL21" i="1"/>
  <c r="AM21" i="1" s="1"/>
  <c r="AI75" i="1"/>
  <c r="AL75" i="1"/>
  <c r="AM75" i="1" s="1"/>
  <c r="AJ75" i="1"/>
  <c r="AK75" i="1" s="1"/>
  <c r="AL39" i="1"/>
  <c r="AM39" i="1" s="1"/>
  <c r="AJ39" i="1"/>
  <c r="AK39" i="1" s="1"/>
  <c r="AI39" i="1"/>
  <c r="AJ111" i="1"/>
  <c r="AK111" i="1" s="1"/>
  <c r="AI111" i="1"/>
  <c r="AL111" i="1"/>
  <c r="AM111" i="1" s="1"/>
  <c r="AD54" i="1"/>
  <c r="AE54" i="1" s="1"/>
  <c r="AD47" i="1"/>
  <c r="AE47" i="1" s="1"/>
  <c r="AL72" i="1"/>
  <c r="AM72" i="1" s="1"/>
  <c r="AI72" i="1"/>
  <c r="AJ72" i="1"/>
  <c r="AK72" i="1" s="1"/>
  <c r="AL93" i="1"/>
  <c r="AM93" i="1" s="1"/>
  <c r="AJ93" i="1"/>
  <c r="AK93" i="1" s="1"/>
  <c r="AI93" i="1"/>
  <c r="AL57" i="1"/>
  <c r="AM57" i="1" s="1"/>
  <c r="AJ57" i="1"/>
  <c r="AK57" i="1" s="1"/>
  <c r="AI57" i="1"/>
  <c r="AD103" i="1"/>
  <c r="AL129" i="1"/>
  <c r="AM129" i="1" s="1"/>
  <c r="AJ129" i="1"/>
  <c r="AK129" i="1" s="1"/>
  <c r="AI129" i="1"/>
  <c r="AD31" i="1"/>
  <c r="AE31" i="1" s="1"/>
  <c r="AF31" i="1"/>
  <c r="AD37" i="1"/>
  <c r="AE37" i="1" s="1"/>
  <c r="AF37" i="1"/>
  <c r="AD66" i="1"/>
  <c r="AE66" i="1" s="1"/>
  <c r="AF66" i="1"/>
  <c r="AD83" i="1"/>
  <c r="AE83" i="1" s="1"/>
  <c r="AF83" i="1"/>
  <c r="AD91" i="1"/>
  <c r="AE91" i="1" s="1"/>
  <c r="AF91" i="1"/>
  <c r="AD106" i="1"/>
  <c r="AF106" i="1"/>
  <c r="AD71" i="1"/>
  <c r="AE71" i="1" s="1"/>
  <c r="AF71" i="1"/>
  <c r="AD27" i="1"/>
  <c r="AE27" i="1" s="1"/>
  <c r="AF27" i="1"/>
  <c r="AD53" i="1"/>
  <c r="AE53" i="1" s="1"/>
  <c r="AF53" i="1"/>
  <c r="AD46" i="1"/>
  <c r="AE46" i="1" s="1"/>
  <c r="AF46" i="1"/>
  <c r="AD67" i="1"/>
  <c r="AE67" i="1" s="1"/>
  <c r="AF67" i="1"/>
  <c r="AD72" i="1"/>
  <c r="AE72" i="1" s="1"/>
  <c r="AF72" i="1"/>
  <c r="AD84" i="1"/>
  <c r="AE84" i="1" s="1"/>
  <c r="AF84" i="1"/>
  <c r="AD105" i="1"/>
  <c r="AF105" i="1"/>
  <c r="AD65" i="1"/>
  <c r="AE65" i="1" s="1"/>
  <c r="AF65" i="1"/>
  <c r="AD30" i="1"/>
  <c r="AE30" i="1" s="1"/>
  <c r="AF30" i="1"/>
  <c r="AD52" i="1"/>
  <c r="AE52" i="1" s="1"/>
  <c r="AF52" i="1"/>
  <c r="AD45" i="1"/>
  <c r="AE45" i="1" s="1"/>
  <c r="AD73" i="1"/>
  <c r="AE73" i="1" s="1"/>
  <c r="AF73" i="1"/>
  <c r="AD81" i="1"/>
  <c r="AE81" i="1" s="1"/>
  <c r="AF81" i="1"/>
  <c r="AD85" i="1"/>
  <c r="AE85" i="1" s="1"/>
  <c r="AF85" i="1"/>
  <c r="AD104" i="1"/>
  <c r="AF104" i="1"/>
  <c r="AD36" i="1"/>
  <c r="AE36" i="1" s="1"/>
  <c r="AF36" i="1"/>
  <c r="AD29" i="1"/>
  <c r="AE29" i="1" s="1"/>
  <c r="AF29" i="1"/>
  <c r="AD51" i="1"/>
  <c r="AE51" i="1" s="1"/>
  <c r="AF51" i="1"/>
  <c r="AD86" i="1"/>
  <c r="AE86" i="1" s="1"/>
  <c r="AF86" i="1"/>
  <c r="AD26" i="1"/>
  <c r="AE26" i="1" s="1"/>
  <c r="AF26" i="1"/>
  <c r="AD28" i="1"/>
  <c r="AE28" i="1" s="1"/>
  <c r="AF28" i="1"/>
  <c r="AD32" i="1"/>
  <c r="AE32" i="1" s="1"/>
  <c r="AF32" i="1"/>
  <c r="AD33" i="1"/>
  <c r="AE33" i="1" s="1"/>
  <c r="AF33" i="1"/>
  <c r="AD50" i="1"/>
  <c r="AE50" i="1" s="1"/>
  <c r="AF50" i="1"/>
  <c r="AD87" i="1"/>
  <c r="AE87" i="1" s="1"/>
  <c r="AF87" i="1"/>
  <c r="AD102" i="1"/>
  <c r="AF102" i="1"/>
  <c r="AD34" i="1"/>
  <c r="AE34" i="1" s="1"/>
  <c r="AF34" i="1"/>
  <c r="AD49" i="1"/>
  <c r="AE49" i="1" s="1"/>
  <c r="AF49" i="1"/>
  <c r="AD63" i="1"/>
  <c r="AE63" i="1" s="1"/>
  <c r="AF63" i="1"/>
  <c r="AD69" i="1"/>
  <c r="AE69" i="1" s="1"/>
  <c r="AF69" i="1"/>
  <c r="AD88" i="1"/>
  <c r="AE88" i="1" s="1"/>
  <c r="AF88" i="1"/>
  <c r="AD109" i="1"/>
  <c r="AF109" i="1"/>
  <c r="AD101" i="1"/>
  <c r="AF101" i="1"/>
  <c r="AD35" i="1"/>
  <c r="AE35" i="1" s="1"/>
  <c r="AF35" i="1"/>
  <c r="AD55" i="1"/>
  <c r="AE55" i="1" s="1"/>
  <c r="AF55" i="1"/>
  <c r="AD64" i="1"/>
  <c r="AE64" i="1" s="1"/>
  <c r="AF64" i="1"/>
  <c r="AD68" i="1"/>
  <c r="AE68" i="1" s="1"/>
  <c r="AF68" i="1"/>
  <c r="AD70" i="1"/>
  <c r="AE70" i="1" s="1"/>
  <c r="AF70" i="1"/>
  <c r="AD89" i="1"/>
  <c r="AE89" i="1" s="1"/>
  <c r="AF89" i="1"/>
  <c r="AD108" i="1"/>
  <c r="AF108" i="1"/>
  <c r="AD100" i="1"/>
  <c r="AF100" i="1"/>
  <c r="AD82" i="1"/>
  <c r="AE82" i="1" s="1"/>
  <c r="AF82" i="1"/>
  <c r="AD90" i="1"/>
  <c r="AE90" i="1" s="1"/>
  <c r="AF90" i="1"/>
  <c r="AD98" i="1"/>
  <c r="AF98" i="1"/>
  <c r="AD107" i="1"/>
  <c r="AF107" i="1"/>
  <c r="AD99" i="1"/>
  <c r="AF99" i="1"/>
  <c r="I39" i="1"/>
  <c r="AD116" i="1"/>
  <c r="AF116" i="1"/>
  <c r="AB56" i="1"/>
  <c r="AD44" i="1"/>
  <c r="AE44" i="1" s="1"/>
  <c r="F57" i="1"/>
  <c r="AD21" i="1"/>
  <c r="F39" i="1"/>
  <c r="I57" i="1"/>
  <c r="AB57" i="1"/>
  <c r="AE21" i="1"/>
  <c r="AE20" i="1"/>
  <c r="AB75" i="1"/>
  <c r="AC20" i="1"/>
  <c r="AB93" i="1"/>
  <c r="AD20" i="1"/>
  <c r="L39" i="1"/>
  <c r="L57" i="1"/>
  <c r="AD48" i="1"/>
  <c r="AE48" i="1" s="1"/>
  <c r="AB92" i="1"/>
  <c r="AB129" i="1"/>
  <c r="AB128" i="1"/>
  <c r="AE129" i="1"/>
  <c r="AE128" i="1"/>
  <c r="AB111" i="1"/>
  <c r="AB110" i="1"/>
  <c r="AB74" i="1"/>
  <c r="AD62" i="1"/>
  <c r="AF57" i="1" l="1"/>
  <c r="AE92" i="1"/>
  <c r="AF74" i="1"/>
  <c r="AF92" i="1"/>
  <c r="AF111" i="1"/>
  <c r="AF110" i="1"/>
  <c r="AF75" i="1"/>
  <c r="AD39" i="1"/>
  <c r="AD93" i="1"/>
  <c r="AF39" i="1"/>
  <c r="AF38" i="1"/>
  <c r="AF93" i="1"/>
  <c r="AD92" i="1"/>
  <c r="AD38" i="1"/>
  <c r="AF56" i="1"/>
  <c r="AE38" i="1"/>
  <c r="AF128" i="1"/>
  <c r="AF129" i="1"/>
  <c r="AE39" i="1"/>
  <c r="AD57" i="1"/>
  <c r="AE57" i="1"/>
  <c r="AE93" i="1"/>
  <c r="AE56" i="1"/>
  <c r="AD56" i="1"/>
  <c r="AD129" i="1"/>
  <c r="AD128" i="1"/>
  <c r="AD111" i="1"/>
  <c r="AD110" i="1"/>
  <c r="AD75" i="1"/>
  <c r="AD74" i="1"/>
  <c r="AE62" i="1"/>
  <c r="AE111" i="1" l="1"/>
  <c r="AE110" i="1"/>
  <c r="AE75" i="1"/>
  <c r="AE74" i="1"/>
</calcChain>
</file>

<file path=xl/sharedStrings.xml><?xml version="1.0" encoding="utf-8"?>
<sst xmlns="http://schemas.openxmlformats.org/spreadsheetml/2006/main" count="665" uniqueCount="100">
  <si>
    <t>Sant Jaume d'Enveja</t>
  </si>
  <si>
    <t>cabal disseny</t>
  </si>
  <si>
    <t>MES</t>
  </si>
  <si>
    <t>DBO</t>
  </si>
  <si>
    <t>CARREGA</t>
  </si>
  <si>
    <t>Data</t>
  </si>
  <si>
    <t>Cabal</t>
  </si>
  <si>
    <t>MES Infl.</t>
  </si>
  <si>
    <t>MES Efl.</t>
  </si>
  <si>
    <t>DBO Infl.</t>
  </si>
  <si>
    <t>DBO Efl.</t>
  </si>
  <si>
    <t>DQO Infl.</t>
  </si>
  <si>
    <t>DQO Efl.</t>
  </si>
  <si>
    <t>DQO</t>
  </si>
  <si>
    <t>Fangs</t>
  </si>
  <si>
    <t>Sequetat</t>
  </si>
  <si>
    <t>pH Infl.</t>
  </si>
  <si>
    <t>pH Efl.</t>
  </si>
  <si>
    <t>Cond Infl.</t>
  </si>
  <si>
    <t>Cond.Efl.</t>
  </si>
  <si>
    <t>NH4+Infl</t>
  </si>
  <si>
    <t>NH4Efll</t>
  </si>
  <si>
    <t>NTKInf</t>
  </si>
  <si>
    <t>NTKEfl</t>
  </si>
  <si>
    <t>PInfll</t>
  </si>
  <si>
    <t>PEfll</t>
  </si>
  <si>
    <t>Energia EDAR</t>
  </si>
  <si>
    <t>Energia EB</t>
  </si>
  <si>
    <t>Energia Total</t>
  </si>
  <si>
    <t>Energia</t>
  </si>
  <si>
    <t>Saturació</t>
  </si>
  <si>
    <t xml:space="preserve">Saturacio </t>
  </si>
  <si>
    <t>Saturacio</t>
  </si>
  <si>
    <t>2016</t>
  </si>
  <si>
    <t>(m3/mes)</t>
  </si>
  <si>
    <t>(m3/dia)</t>
  </si>
  <si>
    <t>(mg/l)</t>
  </si>
  <si>
    <t>%</t>
  </si>
  <si>
    <t>m3/mes</t>
  </si>
  <si>
    <t>(%)</t>
  </si>
  <si>
    <t>(Kwh)</t>
  </si>
  <si>
    <t>(Kwh/m3)</t>
  </si>
  <si>
    <t>MES Kg/dia</t>
  </si>
  <si>
    <t>MES %</t>
  </si>
  <si>
    <t>DBO5 Kg/dia</t>
  </si>
  <si>
    <t>DBO5 %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</si>
  <si>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</si>
  <si>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</si>
  <si>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</si>
  <si>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</si>
  <si>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</si>
  <si>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</si>
  <si>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>-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</si>
  <si>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</si>
  <si>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</si>
  <si>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</si>
  <si>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</si>
  <si>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</si>
  <si>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</si>
  <si>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TOTAL16</t>
  </si>
  <si>
    <t>MITJA16</t>
  </si>
  <si>
    <t>Energia EB1</t>
  </si>
  <si>
    <t>Energia EB2</t>
  </si>
  <si>
    <t>Energia EB3</t>
  </si>
  <si>
    <t>2017</t>
  </si>
  <si>
    <t>TOTAL17</t>
  </si>
  <si>
    <t>MITJA17</t>
  </si>
  <si>
    <t>NT Inf</t>
  </si>
  <si>
    <t>NT Efl</t>
  </si>
  <si>
    <t>2018</t>
  </si>
  <si>
    <t>TOTAL18</t>
  </si>
  <si>
    <t>MITJA18</t>
  </si>
  <si>
    <t>2019</t>
  </si>
  <si>
    <t>TOTAL19</t>
  </si>
  <si>
    <t>MITJA19</t>
  </si>
  <si>
    <t>2020</t>
  </si>
  <si>
    <t>TOTAL20</t>
  </si>
  <si>
    <t>MITJA20</t>
  </si>
  <si>
    <t>Nt</t>
  </si>
  <si>
    <t>Pt</t>
  </si>
  <si>
    <t>2021</t>
  </si>
  <si>
    <t>57.3</t>
  </si>
  <si>
    <t>39.2</t>
  </si>
  <si>
    <t>TOTAL  21</t>
  </si>
  <si>
    <t>MITJA  21</t>
  </si>
  <si>
    <t>2022</t>
  </si>
  <si>
    <t>TOTAL  22</t>
  </si>
  <si>
    <t>MITJA  22</t>
  </si>
  <si>
    <t>Energia EB's</t>
  </si>
  <si>
    <t>2023</t>
  </si>
  <si>
    <t>TOTAL  23</t>
  </si>
  <si>
    <t>MITJA  23</t>
  </si>
  <si>
    <t>hab equiv.</t>
  </si>
  <si>
    <t>habitants</t>
  </si>
  <si>
    <t>Pefl</t>
  </si>
  <si>
    <t>Pinfl</t>
  </si>
  <si>
    <t>Rati</t>
  </si>
  <si>
    <t>Rati EB</t>
  </si>
  <si>
    <t>H-E Disseny: 2.800</t>
  </si>
  <si>
    <t>Pob. Sanejada: 3.538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</si>
</sst>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P_t_s_-;\-* #,##0.00\ _P_t_s_-;_-* &quot;-&quot;??\ _P_t_s_-;_-@_-"/>
    <numFmt numFmtId="165" formatCode="#,##0.0"/>
    <numFmt numFmtId="166" formatCode="_-* #,##0\ _P_t_s_-;\-* #,##0\ _P_t_s_-;_-* &quot;-&quot;??\ _P_t_s_-;_-@_-"/>
  </numFmts>
  <fonts count="1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0" fontId="7" fillId="0" borderId="0" xfId="0" applyFont="1"/>
    <xf numFmtId="49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66" fontId="7" fillId="0" borderId="3" xfId="1" applyNumberFormat="1" applyFont="1" applyBorder="1" applyAlignment="1">
      <alignment horizontal="center"/>
    </xf>
    <xf numFmtId="166" fontId="2" fillId="0" borderId="0" xfId="1" applyNumberFormat="1" applyFont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9" fontId="7" fillId="0" borderId="3" xfId="2" applyFont="1" applyBorder="1" applyAlignment="1">
      <alignment horizontal="center"/>
    </xf>
    <xf numFmtId="3" fontId="7" fillId="0" borderId="3" xfId="1" applyNumberFormat="1" applyFont="1" applyBorder="1" applyAlignment="1">
      <alignment horizontal="center"/>
    </xf>
    <xf numFmtId="9" fontId="7" fillId="0" borderId="3" xfId="0" applyNumberFormat="1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3" fontId="7" fillId="4" borderId="3" xfId="0" applyNumberFormat="1" applyFont="1" applyFill="1" applyBorder="1" applyAlignment="1">
      <alignment horizontal="center"/>
    </xf>
    <xf numFmtId="3" fontId="7" fillId="0" borderId="3" xfId="1" applyNumberFormat="1" applyFont="1" applyFill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8" fillId="5" borderId="3" xfId="0" applyFont="1" applyFill="1" applyBorder="1" applyAlignment="1">
      <alignment horizontal="left"/>
    </xf>
    <xf numFmtId="3" fontId="8" fillId="5" borderId="3" xfId="0" applyNumberFormat="1" applyFont="1" applyFill="1" applyBorder="1" applyAlignment="1">
      <alignment horizontal="right"/>
    </xf>
    <xf numFmtId="3" fontId="8" fillId="5" borderId="3" xfId="0" applyNumberFormat="1" applyFont="1" applyFill="1" applyBorder="1" applyAlignment="1">
      <alignment horizontal="left"/>
    </xf>
    <xf numFmtId="3" fontId="8" fillId="5" borderId="6" xfId="0" applyNumberFormat="1" applyFont="1" applyFill="1" applyBorder="1" applyAlignment="1">
      <alignment horizontal="right"/>
    </xf>
    <xf numFmtId="0" fontId="0" fillId="0" borderId="3" xfId="0" applyBorder="1"/>
    <xf numFmtId="0" fontId="1" fillId="6" borderId="3" xfId="0" applyFont="1" applyFill="1" applyBorder="1"/>
    <xf numFmtId="0" fontId="9" fillId="6" borderId="3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right"/>
    </xf>
    <xf numFmtId="3" fontId="9" fillId="6" borderId="3" xfId="0" applyNumberFormat="1" applyFont="1" applyFill="1" applyBorder="1" applyAlignment="1">
      <alignment horizontal="left"/>
    </xf>
    <xf numFmtId="0" fontId="9" fillId="6" borderId="6" xfId="0" applyFont="1" applyFill="1" applyBorder="1" applyAlignment="1">
      <alignment horizontal="right"/>
    </xf>
    <xf numFmtId="1" fontId="7" fillId="0" borderId="3" xfId="0" applyNumberFormat="1" applyFont="1" applyBorder="1" applyAlignment="1">
      <alignment horizontal="center"/>
    </xf>
    <xf numFmtId="3" fontId="5" fillId="7" borderId="7" xfId="0" applyNumberFormat="1" applyFont="1" applyFill="1" applyBorder="1" applyAlignment="1">
      <alignment horizontal="center"/>
    </xf>
    <xf numFmtId="3" fontId="5" fillId="7" borderId="8" xfId="0" applyNumberFormat="1" applyFont="1" applyFill="1" applyBorder="1" applyAlignment="1">
      <alignment horizontal="center"/>
    </xf>
    <xf numFmtId="3" fontId="5" fillId="7" borderId="9" xfId="0" applyNumberFormat="1" applyFont="1" applyFill="1" applyBorder="1" applyAlignment="1">
      <alignment horizontal="center"/>
    </xf>
    <xf numFmtId="3" fontId="5" fillId="7" borderId="10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9" fontId="7" fillId="0" borderId="15" xfId="2" applyFont="1" applyFill="1" applyBorder="1" applyAlignment="1">
      <alignment horizontal="center"/>
    </xf>
    <xf numFmtId="2" fontId="7" fillId="0" borderId="16" xfId="2" applyNumberFormat="1" applyFont="1" applyFill="1" applyBorder="1" applyAlignment="1">
      <alignment horizontal="center"/>
    </xf>
    <xf numFmtId="9" fontId="7" fillId="0" borderId="17" xfId="2" applyFont="1" applyFill="1" applyBorder="1" applyAlignment="1">
      <alignment horizontal="center"/>
    </xf>
    <xf numFmtId="2" fontId="7" fillId="0" borderId="18" xfId="2" applyNumberFormat="1" applyFont="1" applyFill="1" applyBorder="1" applyAlignment="1">
      <alignment horizontal="center"/>
    </xf>
    <xf numFmtId="3" fontId="5" fillId="8" borderId="19" xfId="0" applyNumberFormat="1" applyFont="1" applyFill="1" applyBorder="1" applyAlignment="1">
      <alignment horizontal="center"/>
    </xf>
    <xf numFmtId="3" fontId="5" fillId="8" borderId="20" xfId="0" applyNumberFormat="1" applyFont="1" applyFill="1" applyBorder="1" applyAlignment="1">
      <alignment horizontal="center"/>
    </xf>
    <xf numFmtId="3" fontId="5" fillId="8" borderId="21" xfId="0" applyNumberFormat="1" applyFont="1" applyFill="1" applyBorder="1" applyAlignment="1">
      <alignment horizontal="center"/>
    </xf>
    <xf numFmtId="3" fontId="5" fillId="8" borderId="22" xfId="0" applyNumberFormat="1" applyFont="1" applyFill="1" applyBorder="1" applyAlignment="1">
      <alignment horizontal="center"/>
    </xf>
    <xf numFmtId="9" fontId="7" fillId="0" borderId="23" xfId="2" applyFont="1" applyFill="1" applyBorder="1" applyAlignment="1">
      <alignment horizontal="center"/>
    </xf>
    <xf numFmtId="2" fontId="7" fillId="0" borderId="24" xfId="2" applyNumberFormat="1" applyFont="1" applyFill="1" applyBorder="1" applyAlignment="1">
      <alignment horizontal="center"/>
    </xf>
    <xf numFmtId="9" fontId="7" fillId="0" borderId="25" xfId="2" applyFont="1" applyFill="1" applyBorder="1" applyAlignment="1">
      <alignment horizontal="center"/>
    </xf>
    <xf numFmtId="2" fontId="7" fillId="0" borderId="26" xfId="2" applyNumberFormat="1" applyFont="1" applyFill="1" applyBorder="1" applyAlignment="1">
      <alignment horizontal="center"/>
    </xf>
    <xf numFmtId="3" fontId="5" fillId="8" borderId="27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0" xfId="0" applyNumberFormat="1" applyFont="1"/>
    <xf numFmtId="3" fontId="5" fillId="2" borderId="11" xfId="0" applyNumberFormat="1" applyFont="1" applyFill="1" applyBorder="1" applyAlignment="1">
      <alignment horizontal="center"/>
    </xf>
    <xf numFmtId="3" fontId="7" fillId="0" borderId="15" xfId="0" applyNumberFormat="1" applyFont="1" applyBorder="1"/>
    <xf numFmtId="0" fontId="3" fillId="0" borderId="0" xfId="0" applyFo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2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48"/>
  <sheetViews>
    <sheetView showGridLines="0" tabSelected="1" topLeftCell="A132" zoomScaleNormal="100" zoomScaleSheetLayoutView="87" workbookViewId="0">
      <pane xSplit="1" topLeftCell="S1" activePane="topRight" state="frozen"/>
      <selection pane="topRight" activeCell="N146" sqref="N146"/>
    </sheetView>
  </sheetViews>
  <sheetFormatPr baseColWidth="10" defaultColWidth="15.7265625" defaultRowHeight="15.5" x14ac:dyDescent="0.35"/>
  <cols>
    <col min="1" max="1" width="14.453125" style="5" customWidth="1"/>
    <col min="2" max="2" width="15.81640625" style="3" customWidth="1"/>
    <col min="3" max="3" width="13.1796875" style="3" customWidth="1"/>
    <col min="4" max="4" width="15.54296875" style="3" customWidth="1"/>
    <col min="5" max="5" width="15.7265625" style="3" customWidth="1"/>
    <col min="6" max="6" width="12.54296875" style="4" customWidth="1"/>
    <col min="7" max="8" width="15.7265625" style="3" customWidth="1"/>
    <col min="9" max="9" width="11.7265625" style="4" customWidth="1"/>
    <col min="10" max="11" width="15.7265625" style="3" customWidth="1"/>
    <col min="12" max="12" width="11.7265625" style="4" customWidth="1"/>
    <col min="13" max="13" width="15.7265625" style="4" customWidth="1"/>
    <col min="14" max="15" width="15.7265625" style="3" customWidth="1"/>
    <col min="16" max="16" width="17.54296875" style="1" customWidth="1"/>
    <col min="17" max="17" width="15.7265625" style="1" customWidth="1"/>
    <col min="18" max="18" width="11.7265625" style="1" customWidth="1"/>
    <col min="19" max="21" width="15.7265625" style="1" customWidth="1"/>
    <col min="22" max="22" width="12.1796875" style="1" customWidth="1"/>
    <col min="23" max="24" width="13.26953125" style="1" customWidth="1"/>
    <col min="25" max="25" width="17" style="4" bestFit="1" customWidth="1"/>
    <col min="26" max="28" width="17" style="4" customWidth="1"/>
    <col min="29" max="29" width="17.81640625" style="4" customWidth="1"/>
    <col min="30" max="30" width="15.7265625" style="4" customWidth="1"/>
    <col min="31" max="31" width="15.7265625" style="3" customWidth="1"/>
    <col min="32" max="32" width="15.7265625" style="1"/>
    <col min="33" max="34" width="11.7265625" style="4" customWidth="1"/>
    <col min="35" max="39" width="15.7265625" style="12"/>
    <col min="40" max="40" width="15.7265625" style="77"/>
    <col min="41" max="16384" width="15.7265625" style="1"/>
  </cols>
  <sheetData>
    <row r="1" spans="1:40" ht="25" x14ac:dyDescent="0.5">
      <c r="A1" s="1"/>
      <c r="B1" s="1"/>
      <c r="C1" s="6" t="s">
        <v>0</v>
      </c>
      <c r="E1" s="2"/>
      <c r="G1" s="82" t="s">
        <v>98</v>
      </c>
      <c r="J1" s="81" t="s">
        <v>99</v>
      </c>
      <c r="K1" s="7"/>
    </row>
    <row r="2" spans="1:40" x14ac:dyDescent="0.35">
      <c r="A2" s="1"/>
      <c r="B2" s="43" t="s">
        <v>1</v>
      </c>
      <c r="C2" s="43">
        <v>832</v>
      </c>
      <c r="D2" s="44" t="s">
        <v>2</v>
      </c>
      <c r="E2" s="45">
        <v>134</v>
      </c>
      <c r="F2" s="46" t="s">
        <v>3</v>
      </c>
      <c r="G2" s="47">
        <v>211</v>
      </c>
      <c r="K2" s="8"/>
    </row>
    <row r="3" spans="1:40" x14ac:dyDescent="0.35">
      <c r="A3" s="1"/>
      <c r="B3" s="48"/>
      <c r="C3" s="49" t="s">
        <v>4</v>
      </c>
      <c r="D3" s="50" t="s">
        <v>2</v>
      </c>
      <c r="E3" s="51">
        <v>111.488</v>
      </c>
      <c r="F3" s="52" t="s">
        <v>3</v>
      </c>
      <c r="G3" s="53">
        <v>175.55199999999999</v>
      </c>
      <c r="K3" s="8"/>
    </row>
    <row r="5" spans="1:40" ht="16" thickBot="1" x14ac:dyDescent="0.4"/>
    <row r="6" spans="1:40" s="12" customFormat="1" ht="16" thickTop="1" x14ac:dyDescent="0.35">
      <c r="A6" s="9" t="s">
        <v>5</v>
      </c>
      <c r="B6" s="10" t="s">
        <v>6</v>
      </c>
      <c r="C6" s="10" t="s">
        <v>6</v>
      </c>
      <c r="D6" s="10" t="s">
        <v>7</v>
      </c>
      <c r="E6" s="10" t="s">
        <v>8</v>
      </c>
      <c r="F6" s="11" t="s">
        <v>2</v>
      </c>
      <c r="G6" s="10" t="s">
        <v>9</v>
      </c>
      <c r="H6" s="10" t="s">
        <v>10</v>
      </c>
      <c r="I6" s="11" t="s">
        <v>3</v>
      </c>
      <c r="J6" s="10" t="s">
        <v>11</v>
      </c>
      <c r="K6" s="10" t="s">
        <v>12</v>
      </c>
      <c r="L6" s="11" t="s">
        <v>13</v>
      </c>
      <c r="M6" s="10" t="s">
        <v>16</v>
      </c>
      <c r="N6" s="10" t="s">
        <v>17</v>
      </c>
      <c r="O6" s="10" t="s">
        <v>18</v>
      </c>
      <c r="P6" s="10" t="s">
        <v>19</v>
      </c>
      <c r="Q6" s="10" t="s">
        <v>20</v>
      </c>
      <c r="R6" s="10" t="s">
        <v>21</v>
      </c>
      <c r="S6" s="10" t="s">
        <v>22</v>
      </c>
      <c r="T6" s="10" t="s">
        <v>23</v>
      </c>
      <c r="U6" s="10"/>
      <c r="V6" s="10" t="s">
        <v>24</v>
      </c>
      <c r="W6" s="10" t="s">
        <v>25</v>
      </c>
      <c r="X6" s="10"/>
      <c r="Y6" s="31" t="s">
        <v>26</v>
      </c>
      <c r="Z6" s="31"/>
      <c r="AA6" s="31"/>
      <c r="AB6" s="31"/>
      <c r="AC6" s="31" t="s">
        <v>27</v>
      </c>
      <c r="AD6" s="31" t="s">
        <v>28</v>
      </c>
      <c r="AE6" s="31" t="s">
        <v>29</v>
      </c>
      <c r="AF6" s="35" t="s">
        <v>27</v>
      </c>
      <c r="AG6" s="10" t="s">
        <v>14</v>
      </c>
      <c r="AH6" s="35" t="s">
        <v>15</v>
      </c>
      <c r="AI6" s="55" t="s">
        <v>30</v>
      </c>
      <c r="AJ6" s="56" t="s">
        <v>31</v>
      </c>
      <c r="AK6" s="57" t="s">
        <v>32</v>
      </c>
      <c r="AL6" s="58" t="s">
        <v>30</v>
      </c>
      <c r="AM6" s="57" t="s">
        <v>30</v>
      </c>
      <c r="AN6" s="55" t="s">
        <v>92</v>
      </c>
    </row>
    <row r="7" spans="1:40" s="12" customFormat="1" ht="16" thickBot="1" x14ac:dyDescent="0.4">
      <c r="A7" s="13" t="s">
        <v>33</v>
      </c>
      <c r="B7" s="14" t="s">
        <v>34</v>
      </c>
      <c r="C7" s="15" t="s">
        <v>35</v>
      </c>
      <c r="D7" s="14" t="s">
        <v>36</v>
      </c>
      <c r="E7" s="14" t="s">
        <v>36</v>
      </c>
      <c r="F7" s="16" t="s">
        <v>37</v>
      </c>
      <c r="G7" s="14" t="s">
        <v>36</v>
      </c>
      <c r="H7" s="14" t="s">
        <v>36</v>
      </c>
      <c r="I7" s="16" t="s">
        <v>37</v>
      </c>
      <c r="J7" s="14" t="s">
        <v>36</v>
      </c>
      <c r="K7" s="14" t="s">
        <v>36</v>
      </c>
      <c r="L7" s="16" t="s">
        <v>37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32" t="s">
        <v>40</v>
      </c>
      <c r="Z7" s="32"/>
      <c r="AA7" s="32"/>
      <c r="AB7" s="32"/>
      <c r="AC7" s="32" t="s">
        <v>40</v>
      </c>
      <c r="AD7" s="32" t="s">
        <v>40</v>
      </c>
      <c r="AE7" s="32" t="s">
        <v>41</v>
      </c>
      <c r="AF7" s="15" t="s">
        <v>41</v>
      </c>
      <c r="AG7" s="14" t="s">
        <v>38</v>
      </c>
      <c r="AH7" s="36" t="s">
        <v>39</v>
      </c>
      <c r="AI7" s="59" t="s">
        <v>6</v>
      </c>
      <c r="AJ7" s="60" t="s">
        <v>42</v>
      </c>
      <c r="AK7" s="61" t="s">
        <v>43</v>
      </c>
      <c r="AL7" s="62" t="s">
        <v>44</v>
      </c>
      <c r="AM7" s="61" t="s">
        <v>45</v>
      </c>
      <c r="AN7" s="78" t="s">
        <v>93</v>
      </c>
    </row>
    <row r="8" spans="1:40" s="12" customFormat="1" ht="14.5" thickTop="1" x14ac:dyDescent="0.3">
      <c r="A8" s="17" t="s">
        <v>46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20"/>
      <c r="N8" s="20"/>
      <c r="O8" s="20"/>
      <c r="P8" s="20"/>
      <c r="Q8" s="20"/>
      <c r="R8" s="21"/>
      <c r="S8" s="21"/>
      <c r="T8" s="21"/>
      <c r="U8" s="21"/>
      <c r="V8" s="20"/>
      <c r="W8" s="20"/>
      <c r="X8" s="20"/>
      <c r="Y8" s="18"/>
      <c r="Z8" s="18"/>
      <c r="AA8" s="18"/>
      <c r="AB8" s="18"/>
      <c r="AC8" s="19"/>
      <c r="AD8" s="18"/>
      <c r="AE8" s="19"/>
      <c r="AF8" s="19" t="e">
        <f t="shared" ref="AF8:AF19" si="0">AB8/B8</f>
        <v>#DIV/0!</v>
      </c>
      <c r="AG8" s="18"/>
      <c r="AH8" s="20"/>
      <c r="AI8" s="63">
        <f t="shared" ref="AI8:AI19" si="1">C8/$C$2</f>
        <v>0</v>
      </c>
      <c r="AJ8" s="64">
        <f t="shared" ref="AJ8:AJ19" si="2">(C8*D8)/1000</f>
        <v>0</v>
      </c>
      <c r="AK8" s="65">
        <f>(AJ8)/$E$3</f>
        <v>0</v>
      </c>
      <c r="AL8" s="66">
        <f t="shared" ref="AL8:AL19" si="3">(C8*G8)/1000</f>
        <v>0</v>
      </c>
      <c r="AM8" s="65">
        <f>(AL8)/$G$3</f>
        <v>0</v>
      </c>
      <c r="AN8" s="79">
        <f>(0.8*C8*G8)/60</f>
        <v>0</v>
      </c>
    </row>
    <row r="9" spans="1:40" s="12" customFormat="1" ht="14" x14ac:dyDescent="0.3">
      <c r="A9" s="17" t="s">
        <v>47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20"/>
      <c r="N9" s="20"/>
      <c r="O9" s="20"/>
      <c r="P9" s="20"/>
      <c r="Q9" s="20"/>
      <c r="R9" s="18"/>
      <c r="S9" s="18"/>
      <c r="T9" s="21"/>
      <c r="U9" s="21"/>
      <c r="V9" s="20"/>
      <c r="W9" s="20"/>
      <c r="X9" s="20"/>
      <c r="Y9" s="18"/>
      <c r="Z9" s="18"/>
      <c r="AA9" s="18"/>
      <c r="AB9" s="18"/>
      <c r="AC9" s="19"/>
      <c r="AD9" s="18"/>
      <c r="AE9" s="19"/>
      <c r="AF9" s="19" t="e">
        <f t="shared" si="0"/>
        <v>#DIV/0!</v>
      </c>
      <c r="AG9" s="18"/>
      <c r="AH9" s="20"/>
      <c r="AI9" s="63">
        <f t="shared" si="1"/>
        <v>0</v>
      </c>
      <c r="AJ9" s="64">
        <f t="shared" si="2"/>
        <v>0</v>
      </c>
      <c r="AK9" s="65">
        <f t="shared" ref="AK9:AK21" si="4">(AJ9)/$E$3</f>
        <v>0</v>
      </c>
      <c r="AL9" s="66">
        <f t="shared" si="3"/>
        <v>0</v>
      </c>
      <c r="AM9" s="65">
        <f t="shared" ref="AM9:AM21" si="5">(AL9)/$G$3</f>
        <v>0</v>
      </c>
      <c r="AN9" s="79">
        <f t="shared" ref="AN9:AN19" si="6">(0.8*C9*G9)/60</f>
        <v>0</v>
      </c>
    </row>
    <row r="10" spans="1:40" s="12" customFormat="1" ht="14" x14ac:dyDescent="0.3">
      <c r="A10" s="17" t="s">
        <v>48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0"/>
      <c r="N10" s="20"/>
      <c r="O10" s="20"/>
      <c r="P10" s="20"/>
      <c r="Q10" s="20"/>
      <c r="R10" s="18"/>
      <c r="S10" s="18"/>
      <c r="T10" s="18"/>
      <c r="U10" s="18"/>
      <c r="V10" s="20"/>
      <c r="W10" s="20"/>
      <c r="X10" s="20"/>
      <c r="Y10" s="18"/>
      <c r="Z10" s="18"/>
      <c r="AA10" s="18"/>
      <c r="AB10" s="18"/>
      <c r="AC10" s="19"/>
      <c r="AD10" s="18"/>
      <c r="AE10" s="19"/>
      <c r="AF10" s="19" t="e">
        <f t="shared" si="0"/>
        <v>#DIV/0!</v>
      </c>
      <c r="AG10" s="18"/>
      <c r="AH10" s="20"/>
      <c r="AI10" s="63">
        <f t="shared" si="1"/>
        <v>0</v>
      </c>
      <c r="AJ10" s="64">
        <f t="shared" si="2"/>
        <v>0</v>
      </c>
      <c r="AK10" s="65">
        <f t="shared" si="4"/>
        <v>0</v>
      </c>
      <c r="AL10" s="66">
        <f t="shared" si="3"/>
        <v>0</v>
      </c>
      <c r="AM10" s="65">
        <f t="shared" si="5"/>
        <v>0</v>
      </c>
      <c r="AN10" s="79">
        <f t="shared" si="6"/>
        <v>0</v>
      </c>
    </row>
    <row r="11" spans="1:40" s="12" customFormat="1" ht="14" x14ac:dyDescent="0.3">
      <c r="A11" s="17" t="s">
        <v>49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20"/>
      <c r="N11" s="20"/>
      <c r="O11" s="20"/>
      <c r="P11" s="20"/>
      <c r="Q11" s="20"/>
      <c r="R11" s="21"/>
      <c r="S11" s="18"/>
      <c r="T11" s="21"/>
      <c r="U11" s="21"/>
      <c r="V11" s="20"/>
      <c r="W11" s="20"/>
      <c r="X11" s="20"/>
      <c r="Y11" s="18"/>
      <c r="Z11" s="18"/>
      <c r="AA11" s="18"/>
      <c r="AB11" s="18"/>
      <c r="AC11" s="19"/>
      <c r="AD11" s="18"/>
      <c r="AE11" s="19"/>
      <c r="AF11" s="19" t="e">
        <f t="shared" si="0"/>
        <v>#DIV/0!</v>
      </c>
      <c r="AG11" s="18"/>
      <c r="AH11" s="20"/>
      <c r="AI11" s="63">
        <f t="shared" si="1"/>
        <v>0</v>
      </c>
      <c r="AJ11" s="64">
        <f t="shared" si="2"/>
        <v>0</v>
      </c>
      <c r="AK11" s="65">
        <f t="shared" si="4"/>
        <v>0</v>
      </c>
      <c r="AL11" s="66">
        <f t="shared" si="3"/>
        <v>0</v>
      </c>
      <c r="AM11" s="65">
        <f t="shared" si="5"/>
        <v>0</v>
      </c>
      <c r="AN11" s="79">
        <f t="shared" si="6"/>
        <v>0</v>
      </c>
    </row>
    <row r="12" spans="1:40" s="12" customFormat="1" ht="14" x14ac:dyDescent="0.3">
      <c r="A12" s="17" t="s">
        <v>50</v>
      </c>
      <c r="B12" s="18">
        <v>20022</v>
      </c>
      <c r="C12" s="18">
        <v>910</v>
      </c>
      <c r="D12" s="18">
        <v>68</v>
      </c>
      <c r="E12" s="18">
        <v>17</v>
      </c>
      <c r="F12" s="18">
        <v>69</v>
      </c>
      <c r="G12" s="18">
        <v>108</v>
      </c>
      <c r="H12" s="18">
        <v>15.1</v>
      </c>
      <c r="I12" s="18">
        <v>80</v>
      </c>
      <c r="J12" s="18">
        <v>231</v>
      </c>
      <c r="K12" s="18">
        <v>62</v>
      </c>
      <c r="L12" s="18">
        <v>68</v>
      </c>
      <c r="M12" s="20">
        <v>7.42</v>
      </c>
      <c r="N12" s="20">
        <v>7.4</v>
      </c>
      <c r="O12" s="20">
        <v>0.76500000000000001</v>
      </c>
      <c r="P12" s="20">
        <v>0.69399999999999995</v>
      </c>
      <c r="Q12" s="20">
        <v>19.2</v>
      </c>
      <c r="R12" s="20">
        <v>5.6</v>
      </c>
      <c r="S12" s="21">
        <v>22.9</v>
      </c>
      <c r="T12" s="21">
        <v>5.6</v>
      </c>
      <c r="U12" s="21"/>
      <c r="V12" s="20">
        <v>3.6</v>
      </c>
      <c r="W12" s="20">
        <v>2.97</v>
      </c>
      <c r="X12" s="20"/>
      <c r="Y12" s="18">
        <v>10253</v>
      </c>
      <c r="Z12" s="18"/>
      <c r="AA12" s="18"/>
      <c r="AB12" s="18"/>
      <c r="AC12" s="33">
        <v>3244</v>
      </c>
      <c r="AD12" s="18">
        <f t="shared" ref="AD12:AD18" si="7">SUM(Y12:AC12)</f>
        <v>13497</v>
      </c>
      <c r="AE12" s="19">
        <f t="shared" ref="AE12:AE19" si="8">AD12/B12</f>
        <v>0.67410848067126161</v>
      </c>
      <c r="AF12" s="19">
        <f t="shared" si="0"/>
        <v>0</v>
      </c>
      <c r="AG12" s="18">
        <v>24</v>
      </c>
      <c r="AH12" s="20">
        <v>5.5</v>
      </c>
      <c r="AI12" s="63">
        <f t="shared" si="1"/>
        <v>1.09375</v>
      </c>
      <c r="AJ12" s="64">
        <f t="shared" si="2"/>
        <v>61.88</v>
      </c>
      <c r="AK12" s="65">
        <f t="shared" si="4"/>
        <v>0.5550373134328358</v>
      </c>
      <c r="AL12" s="66">
        <f t="shared" si="3"/>
        <v>98.28</v>
      </c>
      <c r="AM12" s="65">
        <f t="shared" si="5"/>
        <v>0.55983412322274884</v>
      </c>
      <c r="AN12" s="79">
        <f t="shared" si="6"/>
        <v>1310.4000000000001</v>
      </c>
    </row>
    <row r="13" spans="1:40" s="12" customFormat="1" ht="14" x14ac:dyDescent="0.3">
      <c r="A13" s="17" t="s">
        <v>51</v>
      </c>
      <c r="B13" s="18">
        <v>22123</v>
      </c>
      <c r="C13" s="18">
        <v>737</v>
      </c>
      <c r="D13" s="18">
        <v>151</v>
      </c>
      <c r="E13" s="18">
        <v>12</v>
      </c>
      <c r="F13" s="18">
        <v>91</v>
      </c>
      <c r="G13" s="18">
        <v>145</v>
      </c>
      <c r="H13" s="18">
        <v>13.3</v>
      </c>
      <c r="I13" s="18">
        <v>91</v>
      </c>
      <c r="J13" s="18">
        <v>301</v>
      </c>
      <c r="K13" s="18">
        <v>59</v>
      </c>
      <c r="L13" s="18">
        <v>79</v>
      </c>
      <c r="M13" s="20">
        <v>7.28</v>
      </c>
      <c r="N13" s="20">
        <v>7.5</v>
      </c>
      <c r="O13" s="20">
        <v>0.94199999999999995</v>
      </c>
      <c r="P13" s="20">
        <v>1.603</v>
      </c>
      <c r="Q13" s="20">
        <v>23.31</v>
      </c>
      <c r="R13" s="18">
        <v>12.36</v>
      </c>
      <c r="S13" s="21">
        <v>26.71</v>
      </c>
      <c r="T13" s="21">
        <v>12.4</v>
      </c>
      <c r="U13" s="21"/>
      <c r="V13" s="20">
        <v>4.1900000000000004</v>
      </c>
      <c r="W13" s="20">
        <v>3.54</v>
      </c>
      <c r="X13" s="20"/>
      <c r="Y13" s="18">
        <v>13578</v>
      </c>
      <c r="Z13" s="18"/>
      <c r="AA13" s="18"/>
      <c r="AB13" s="18"/>
      <c r="AC13" s="33">
        <v>3582</v>
      </c>
      <c r="AD13" s="18">
        <f t="shared" si="7"/>
        <v>17160</v>
      </c>
      <c r="AE13" s="19">
        <f t="shared" si="8"/>
        <v>0.77566333679880672</v>
      </c>
      <c r="AF13" s="19">
        <f t="shared" si="0"/>
        <v>0</v>
      </c>
      <c r="AG13" s="18" t="s">
        <v>52</v>
      </c>
      <c r="AH13" s="20" t="s">
        <v>52</v>
      </c>
      <c r="AI13" s="63">
        <f t="shared" si="1"/>
        <v>0.88581730769230771</v>
      </c>
      <c r="AJ13" s="64">
        <f t="shared" si="2"/>
        <v>111.28700000000001</v>
      </c>
      <c r="AK13" s="65">
        <f t="shared" si="4"/>
        <v>0.99819711538461542</v>
      </c>
      <c r="AL13" s="66">
        <f t="shared" si="3"/>
        <v>106.86499999999999</v>
      </c>
      <c r="AM13" s="65">
        <f t="shared" si="5"/>
        <v>0.60873701239518774</v>
      </c>
      <c r="AN13" s="79">
        <f t="shared" si="6"/>
        <v>1424.8666666666666</v>
      </c>
    </row>
    <row r="14" spans="1:40" s="12" customFormat="1" ht="14" x14ac:dyDescent="0.3">
      <c r="A14" s="17" t="s">
        <v>53</v>
      </c>
      <c r="B14" s="18">
        <v>21404</v>
      </c>
      <c r="C14" s="18">
        <v>690</v>
      </c>
      <c r="D14" s="18">
        <v>157</v>
      </c>
      <c r="E14" s="18">
        <v>27</v>
      </c>
      <c r="F14" s="18">
        <v>81</v>
      </c>
      <c r="G14" s="18">
        <v>158</v>
      </c>
      <c r="H14" s="18">
        <v>21</v>
      </c>
      <c r="I14" s="18">
        <v>84</v>
      </c>
      <c r="J14" s="18">
        <v>319</v>
      </c>
      <c r="K14" s="18">
        <v>72</v>
      </c>
      <c r="L14" s="18">
        <v>72</v>
      </c>
      <c r="M14" s="20">
        <v>7.4</v>
      </c>
      <c r="N14" s="20">
        <v>7.63</v>
      </c>
      <c r="O14" s="20">
        <v>1.04</v>
      </c>
      <c r="P14" s="20">
        <v>0.98</v>
      </c>
      <c r="Q14" s="20">
        <v>31.63</v>
      </c>
      <c r="R14" s="18">
        <v>27.7</v>
      </c>
      <c r="S14" s="21">
        <v>40</v>
      </c>
      <c r="T14" s="21">
        <v>16.399999999999999</v>
      </c>
      <c r="U14" s="21"/>
      <c r="V14" s="20">
        <v>6.01</v>
      </c>
      <c r="W14" s="20">
        <v>5</v>
      </c>
      <c r="X14" s="20"/>
      <c r="Y14" s="18">
        <v>13980</v>
      </c>
      <c r="Z14" s="18"/>
      <c r="AA14" s="18"/>
      <c r="AB14" s="18"/>
      <c r="AC14" s="33">
        <v>3536</v>
      </c>
      <c r="AD14" s="18">
        <f t="shared" si="7"/>
        <v>17516</v>
      </c>
      <c r="AE14" s="19">
        <f t="shared" si="8"/>
        <v>0.81835170996075501</v>
      </c>
      <c r="AF14" s="19">
        <f t="shared" si="0"/>
        <v>0</v>
      </c>
      <c r="AG14" s="18" t="s">
        <v>52</v>
      </c>
      <c r="AH14" s="20" t="s">
        <v>52</v>
      </c>
      <c r="AI14" s="63">
        <f t="shared" si="1"/>
        <v>0.82932692307692313</v>
      </c>
      <c r="AJ14" s="64">
        <f t="shared" si="2"/>
        <v>108.33</v>
      </c>
      <c r="AK14" s="65">
        <f t="shared" si="4"/>
        <v>0.97167408151549939</v>
      </c>
      <c r="AL14" s="66">
        <f t="shared" si="3"/>
        <v>109.02</v>
      </c>
      <c r="AM14" s="65">
        <f t="shared" si="5"/>
        <v>0.62101257746992344</v>
      </c>
      <c r="AN14" s="79">
        <f t="shared" si="6"/>
        <v>1453.6</v>
      </c>
    </row>
    <row r="15" spans="1:40" s="12" customFormat="1" ht="14" x14ac:dyDescent="0.3">
      <c r="A15" s="17" t="s">
        <v>54</v>
      </c>
      <c r="B15" s="18">
        <v>39343</v>
      </c>
      <c r="C15" s="18">
        <v>1269</v>
      </c>
      <c r="D15" s="18">
        <v>199</v>
      </c>
      <c r="E15" s="18">
        <v>36</v>
      </c>
      <c r="F15" s="18">
        <v>80</v>
      </c>
      <c r="G15" s="18">
        <v>210</v>
      </c>
      <c r="H15" s="18">
        <v>12</v>
      </c>
      <c r="I15" s="18">
        <v>93</v>
      </c>
      <c r="J15" s="18">
        <v>454</v>
      </c>
      <c r="K15" s="18">
        <v>70</v>
      </c>
      <c r="L15" s="18">
        <v>84</v>
      </c>
      <c r="M15" s="20">
        <v>7.48</v>
      </c>
      <c r="N15" s="20">
        <v>7.64</v>
      </c>
      <c r="O15" s="20">
        <v>1.08</v>
      </c>
      <c r="P15" s="20">
        <v>0.84</v>
      </c>
      <c r="Q15" s="20">
        <v>50.9</v>
      </c>
      <c r="R15" s="21">
        <v>23.3</v>
      </c>
      <c r="S15" s="21">
        <v>63</v>
      </c>
      <c r="T15" s="21">
        <v>7</v>
      </c>
      <c r="U15" s="21"/>
      <c r="V15" s="20">
        <v>7.03</v>
      </c>
      <c r="W15" s="20">
        <v>3</v>
      </c>
      <c r="X15" s="20"/>
      <c r="Y15" s="18">
        <v>15500</v>
      </c>
      <c r="Z15" s="18"/>
      <c r="AA15" s="18"/>
      <c r="AB15" s="18"/>
      <c r="AC15" s="33">
        <v>7912</v>
      </c>
      <c r="AD15" s="18">
        <f t="shared" si="7"/>
        <v>23412</v>
      </c>
      <c r="AE15" s="19">
        <f t="shared" si="8"/>
        <v>0.59507409196045036</v>
      </c>
      <c r="AF15" s="19">
        <f t="shared" si="0"/>
        <v>0</v>
      </c>
      <c r="AG15" s="18">
        <v>54</v>
      </c>
      <c r="AH15" s="20">
        <v>2.6</v>
      </c>
      <c r="AI15" s="63">
        <f t="shared" si="1"/>
        <v>1.5252403846153846</v>
      </c>
      <c r="AJ15" s="64">
        <f t="shared" si="2"/>
        <v>252.53100000000001</v>
      </c>
      <c r="AK15" s="65">
        <f t="shared" si="4"/>
        <v>2.2650957950631461</v>
      </c>
      <c r="AL15" s="66">
        <f t="shared" si="3"/>
        <v>266.49</v>
      </c>
      <c r="AM15" s="65">
        <f t="shared" si="5"/>
        <v>1.5180117572001459</v>
      </c>
      <c r="AN15" s="79">
        <f t="shared" si="6"/>
        <v>3553.2</v>
      </c>
    </row>
    <row r="16" spans="1:40" s="12" customFormat="1" ht="14" x14ac:dyDescent="0.3">
      <c r="A16" s="17" t="s">
        <v>55</v>
      </c>
      <c r="B16" s="18">
        <v>27731</v>
      </c>
      <c r="C16" s="18">
        <v>924</v>
      </c>
      <c r="D16" s="18">
        <v>95</v>
      </c>
      <c r="E16" s="18">
        <v>11</v>
      </c>
      <c r="F16" s="18">
        <v>78</v>
      </c>
      <c r="G16" s="18">
        <v>138</v>
      </c>
      <c r="H16" s="18">
        <v>12</v>
      </c>
      <c r="I16" s="18">
        <v>91</v>
      </c>
      <c r="J16" s="18">
        <v>230</v>
      </c>
      <c r="K16" s="18">
        <v>25</v>
      </c>
      <c r="L16" s="18">
        <v>87</v>
      </c>
      <c r="M16" s="20">
        <v>7.45</v>
      </c>
      <c r="N16" s="20">
        <v>7.76</v>
      </c>
      <c r="O16" s="20">
        <v>0.81</v>
      </c>
      <c r="P16" s="20">
        <v>0.82</v>
      </c>
      <c r="Q16" s="20">
        <v>16.84</v>
      </c>
      <c r="R16" s="18">
        <v>17.100000000000001</v>
      </c>
      <c r="S16" s="21">
        <v>25</v>
      </c>
      <c r="T16" s="21">
        <v>4.7</v>
      </c>
      <c r="U16" s="21"/>
      <c r="V16" s="20">
        <v>2.66</v>
      </c>
      <c r="W16" s="20">
        <v>2.4</v>
      </c>
      <c r="X16" s="20"/>
      <c r="Y16" s="18">
        <v>13950</v>
      </c>
      <c r="Z16" s="18"/>
      <c r="AA16" s="18"/>
      <c r="AB16" s="18"/>
      <c r="AC16" s="33">
        <v>5630</v>
      </c>
      <c r="AD16" s="18">
        <f t="shared" si="7"/>
        <v>19580</v>
      </c>
      <c r="AE16" s="19">
        <f t="shared" si="8"/>
        <v>0.70606902023006746</v>
      </c>
      <c r="AF16" s="19">
        <f t="shared" si="0"/>
        <v>0</v>
      </c>
      <c r="AG16" s="18" t="s">
        <v>52</v>
      </c>
      <c r="AH16" s="20" t="s">
        <v>52</v>
      </c>
      <c r="AI16" s="63">
        <f t="shared" si="1"/>
        <v>1.1105769230769231</v>
      </c>
      <c r="AJ16" s="64">
        <f t="shared" si="2"/>
        <v>87.78</v>
      </c>
      <c r="AK16" s="65">
        <f t="shared" si="4"/>
        <v>0.78734931113662454</v>
      </c>
      <c r="AL16" s="66">
        <f t="shared" si="3"/>
        <v>127.512</v>
      </c>
      <c r="AM16" s="65">
        <f t="shared" si="5"/>
        <v>0.72634888807874598</v>
      </c>
      <c r="AN16" s="79">
        <f t="shared" si="6"/>
        <v>1700.16</v>
      </c>
    </row>
    <row r="17" spans="1:40" s="12" customFormat="1" ht="14" x14ac:dyDescent="0.3">
      <c r="A17" s="17" t="s">
        <v>56</v>
      </c>
      <c r="B17" s="18">
        <v>23687</v>
      </c>
      <c r="C17" s="18">
        <v>764</v>
      </c>
      <c r="D17" s="18">
        <v>89</v>
      </c>
      <c r="E17" s="18">
        <v>14</v>
      </c>
      <c r="F17" s="18">
        <v>75</v>
      </c>
      <c r="G17" s="18">
        <v>193</v>
      </c>
      <c r="H17" s="18">
        <v>10.9</v>
      </c>
      <c r="I17" s="18">
        <v>88</v>
      </c>
      <c r="J17" s="18">
        <v>381</v>
      </c>
      <c r="K17" s="18">
        <v>33</v>
      </c>
      <c r="L17" s="18">
        <v>85</v>
      </c>
      <c r="M17" s="20">
        <v>7.51</v>
      </c>
      <c r="N17" s="20">
        <v>7.73</v>
      </c>
      <c r="O17" s="20">
        <v>0.96</v>
      </c>
      <c r="P17" s="20">
        <v>0.83</v>
      </c>
      <c r="Q17" s="20">
        <v>30.5</v>
      </c>
      <c r="R17" s="18">
        <v>2.8</v>
      </c>
      <c r="S17" s="21">
        <v>35.5</v>
      </c>
      <c r="T17" s="21">
        <v>2.8</v>
      </c>
      <c r="U17" s="21"/>
      <c r="V17" s="20">
        <v>4</v>
      </c>
      <c r="W17" s="20">
        <v>3.6</v>
      </c>
      <c r="X17" s="20"/>
      <c r="Y17" s="18">
        <v>12018</v>
      </c>
      <c r="Z17" s="18"/>
      <c r="AA17" s="18"/>
      <c r="AB17" s="18"/>
      <c r="AC17" s="33">
        <v>6257</v>
      </c>
      <c r="AD17" s="18">
        <f t="shared" si="7"/>
        <v>18275</v>
      </c>
      <c r="AE17" s="19">
        <f t="shared" si="8"/>
        <v>0.77152024317135981</v>
      </c>
      <c r="AF17" s="19">
        <f t="shared" si="0"/>
        <v>0</v>
      </c>
      <c r="AG17" s="18">
        <v>33</v>
      </c>
      <c r="AH17" s="20">
        <v>2.9000000000000001E-2</v>
      </c>
      <c r="AI17" s="63">
        <f t="shared" si="1"/>
        <v>0.91826923076923073</v>
      </c>
      <c r="AJ17" s="64">
        <f t="shared" si="2"/>
        <v>67.995999999999995</v>
      </c>
      <c r="AK17" s="65">
        <f t="shared" si="4"/>
        <v>0.60989523536165324</v>
      </c>
      <c r="AL17" s="66">
        <f t="shared" si="3"/>
        <v>147.452</v>
      </c>
      <c r="AM17" s="65">
        <f t="shared" si="5"/>
        <v>0.83993346700692673</v>
      </c>
      <c r="AN17" s="79">
        <f t="shared" si="6"/>
        <v>1966.0266666666669</v>
      </c>
    </row>
    <row r="18" spans="1:40" s="12" customFormat="1" ht="14" x14ac:dyDescent="0.3">
      <c r="A18" s="17" t="s">
        <v>57</v>
      </c>
      <c r="B18" s="18">
        <v>15945</v>
      </c>
      <c r="C18" s="18">
        <v>532</v>
      </c>
      <c r="D18" s="18">
        <v>195</v>
      </c>
      <c r="E18" s="18">
        <v>17</v>
      </c>
      <c r="F18" s="18">
        <v>80</v>
      </c>
      <c r="G18" s="18">
        <v>274</v>
      </c>
      <c r="H18" s="18">
        <v>11.1</v>
      </c>
      <c r="I18" s="18">
        <v>92</v>
      </c>
      <c r="J18" s="18">
        <v>516</v>
      </c>
      <c r="K18" s="18">
        <v>40</v>
      </c>
      <c r="L18" s="18">
        <v>86</v>
      </c>
      <c r="M18" s="20">
        <v>7.83</v>
      </c>
      <c r="N18" s="20">
        <v>7.72</v>
      </c>
      <c r="O18" s="20">
        <v>1.61</v>
      </c>
      <c r="P18" s="20">
        <v>1.52</v>
      </c>
      <c r="Q18" s="20">
        <v>37.71</v>
      </c>
      <c r="R18" s="18">
        <v>36.700000000000003</v>
      </c>
      <c r="S18" s="21">
        <v>51</v>
      </c>
      <c r="T18" s="20">
        <v>18</v>
      </c>
      <c r="U18" s="20"/>
      <c r="V18" s="20">
        <v>6.56</v>
      </c>
      <c r="W18" s="20">
        <v>5.5</v>
      </c>
      <c r="X18" s="20"/>
      <c r="Y18" s="18">
        <v>12631</v>
      </c>
      <c r="Z18" s="18"/>
      <c r="AA18" s="18"/>
      <c r="AB18" s="18"/>
      <c r="AC18" s="33">
        <v>2732</v>
      </c>
      <c r="AD18" s="18">
        <f t="shared" si="7"/>
        <v>15363</v>
      </c>
      <c r="AE18" s="19">
        <f t="shared" si="8"/>
        <v>0.9634995296331138</v>
      </c>
      <c r="AF18" s="19">
        <f t="shared" si="0"/>
        <v>0</v>
      </c>
      <c r="AG18" s="18">
        <v>110</v>
      </c>
      <c r="AH18" s="20">
        <v>2.2999999999999998</v>
      </c>
      <c r="AI18" s="63">
        <f t="shared" si="1"/>
        <v>0.63942307692307687</v>
      </c>
      <c r="AJ18" s="64">
        <f t="shared" si="2"/>
        <v>103.74</v>
      </c>
      <c r="AK18" s="65">
        <f t="shared" si="4"/>
        <v>0.93050373134328357</v>
      </c>
      <c r="AL18" s="66">
        <f t="shared" si="3"/>
        <v>145.768</v>
      </c>
      <c r="AM18" s="65">
        <f t="shared" si="5"/>
        <v>0.83034086766314263</v>
      </c>
      <c r="AN18" s="79">
        <f t="shared" si="6"/>
        <v>1943.5733333333335</v>
      </c>
    </row>
    <row r="19" spans="1:40" s="12" customFormat="1" ht="14.5" thickBot="1" x14ac:dyDescent="0.35">
      <c r="A19" s="17" t="s">
        <v>58</v>
      </c>
      <c r="B19" s="18">
        <v>44388</v>
      </c>
      <c r="C19" s="18">
        <v>1432</v>
      </c>
      <c r="D19" s="18">
        <v>81</v>
      </c>
      <c r="E19" s="18">
        <v>16</v>
      </c>
      <c r="F19" s="18">
        <v>76</v>
      </c>
      <c r="G19" s="18">
        <v>124</v>
      </c>
      <c r="H19" s="18">
        <v>16</v>
      </c>
      <c r="I19" s="18">
        <v>74</v>
      </c>
      <c r="J19" s="18">
        <v>250</v>
      </c>
      <c r="K19" s="18">
        <v>45</v>
      </c>
      <c r="L19" s="18">
        <v>70</v>
      </c>
      <c r="M19" s="20">
        <v>7.85</v>
      </c>
      <c r="N19" s="20">
        <v>7.82</v>
      </c>
      <c r="O19" s="20">
        <v>1.99</v>
      </c>
      <c r="P19" s="20">
        <v>1.64</v>
      </c>
      <c r="Q19" s="20">
        <v>28.96</v>
      </c>
      <c r="R19" s="18">
        <v>24.6</v>
      </c>
      <c r="S19" s="21">
        <v>34</v>
      </c>
      <c r="T19" s="20">
        <v>12.5</v>
      </c>
      <c r="U19" s="20"/>
      <c r="V19" s="20">
        <v>4.22</v>
      </c>
      <c r="W19" s="20">
        <v>2.7</v>
      </c>
      <c r="X19" s="20"/>
      <c r="Y19" s="18">
        <v>13824</v>
      </c>
      <c r="Z19" s="18"/>
      <c r="AA19" s="18"/>
      <c r="AB19" s="18"/>
      <c r="AC19" s="33">
        <v>9162</v>
      </c>
      <c r="AD19" s="18">
        <f>SUM(Y19:AC19)</f>
        <v>22986</v>
      </c>
      <c r="AE19" s="19">
        <f t="shared" si="8"/>
        <v>0.51784266017842662</v>
      </c>
      <c r="AF19" s="19">
        <f t="shared" si="0"/>
        <v>0</v>
      </c>
      <c r="AG19" s="18">
        <v>77</v>
      </c>
      <c r="AH19" s="20">
        <v>2</v>
      </c>
      <c r="AI19" s="63">
        <f t="shared" si="1"/>
        <v>1.7211538461538463</v>
      </c>
      <c r="AJ19" s="64">
        <f t="shared" si="2"/>
        <v>115.992</v>
      </c>
      <c r="AK19" s="65">
        <f t="shared" si="4"/>
        <v>1.0403989667049369</v>
      </c>
      <c r="AL19" s="66">
        <f t="shared" si="3"/>
        <v>177.56800000000001</v>
      </c>
      <c r="AM19" s="65">
        <f t="shared" si="5"/>
        <v>1.0114837768866205</v>
      </c>
      <c r="AN19" s="79">
        <f t="shared" si="6"/>
        <v>2367.5733333333337</v>
      </c>
    </row>
    <row r="20" spans="1:40" s="12" customFormat="1" ht="15" thickTop="1" thickBot="1" x14ac:dyDescent="0.35">
      <c r="A20" s="22" t="s">
        <v>59</v>
      </c>
      <c r="B20" s="23">
        <f>SUM(B8:B19)</f>
        <v>214643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  <c r="N20" s="25"/>
      <c r="O20" s="25"/>
      <c r="P20" s="25"/>
      <c r="Q20" s="24"/>
      <c r="R20" s="24"/>
      <c r="S20" s="24"/>
      <c r="T20" s="24"/>
      <c r="U20" s="24"/>
      <c r="V20" s="26"/>
      <c r="W20" s="26"/>
      <c r="X20" s="26"/>
      <c r="Y20" s="24">
        <f>SUM(Y12:Y19)</f>
        <v>105734</v>
      </c>
      <c r="Z20" s="24"/>
      <c r="AA20" s="24"/>
      <c r="AB20" s="24"/>
      <c r="AC20" s="24">
        <f>SUM(AD12:AD19)</f>
        <v>147789</v>
      </c>
      <c r="AD20" s="23">
        <f>SUM(AD8:AD19)</f>
        <v>147789</v>
      </c>
      <c r="AE20" s="25">
        <f>SUM(AE8:AE19)</f>
        <v>5.8221290726042412</v>
      </c>
      <c r="AF20" s="25" t="e">
        <f t="shared" ref="AF20" si="9">SUM(AF8:AF19)</f>
        <v>#DIV/0!</v>
      </c>
      <c r="AG20" s="24">
        <f>SUM(AG8:AG19)</f>
        <v>298</v>
      </c>
      <c r="AH20" s="24"/>
      <c r="AI20" s="67"/>
      <c r="AJ20" s="68"/>
      <c r="AK20" s="69"/>
      <c r="AL20" s="70"/>
      <c r="AM20" s="69"/>
      <c r="AN20" s="75"/>
    </row>
    <row r="21" spans="1:40" s="12" customFormat="1" ht="15" thickTop="1" thickBot="1" x14ac:dyDescent="0.35">
      <c r="A21" s="27" t="s">
        <v>60</v>
      </c>
      <c r="B21" s="28">
        <f t="shared" ref="B21:J21" si="10">AVERAGE(B8:B19)</f>
        <v>26830.375</v>
      </c>
      <c r="C21" s="28">
        <f t="shared" si="10"/>
        <v>907.25</v>
      </c>
      <c r="D21" s="28">
        <f t="shared" si="10"/>
        <v>129.375</v>
      </c>
      <c r="E21" s="28">
        <f>AVERAGE(E8:E19)</f>
        <v>18.75</v>
      </c>
      <c r="F21" s="28">
        <f>AVERAGE(F8:F19)</f>
        <v>78.75</v>
      </c>
      <c r="G21" s="28">
        <f>AVERAGE(G8:G19)</f>
        <v>168.75</v>
      </c>
      <c r="H21" s="28">
        <f>AVERAGE(H8:H19)</f>
        <v>13.925000000000001</v>
      </c>
      <c r="I21" s="28">
        <f>AVERAGE(I8:I19)</f>
        <v>86.625</v>
      </c>
      <c r="J21" s="28">
        <f t="shared" si="10"/>
        <v>335.25</v>
      </c>
      <c r="K21" s="28">
        <f>AVERAGE(K8:K19)</f>
        <v>50.75</v>
      </c>
      <c r="L21" s="28">
        <f>AVERAGE(L8:L19)</f>
        <v>78.875</v>
      </c>
      <c r="M21" s="29">
        <f t="shared" ref="M21:R21" si="11">AVERAGE(M8:M19)</f>
        <v>7.5274999999999999</v>
      </c>
      <c r="N21" s="29">
        <f t="shared" si="11"/>
        <v>7.6499999999999995</v>
      </c>
      <c r="O21" s="29">
        <f t="shared" si="11"/>
        <v>1.1496250000000001</v>
      </c>
      <c r="P21" s="29">
        <f t="shared" si="11"/>
        <v>1.1158750000000002</v>
      </c>
      <c r="Q21" s="28">
        <f t="shared" si="11"/>
        <v>29.881250000000001</v>
      </c>
      <c r="R21" s="28">
        <f t="shared" si="11"/>
        <v>18.77</v>
      </c>
      <c r="S21" s="28">
        <f t="shared" ref="S21:W21" si="12">AVERAGE(S8:S19)</f>
        <v>37.263750000000002</v>
      </c>
      <c r="T21" s="28">
        <f t="shared" si="12"/>
        <v>9.9250000000000007</v>
      </c>
      <c r="U21" s="28"/>
      <c r="V21" s="30">
        <f t="shared" si="12"/>
        <v>4.7837500000000004</v>
      </c>
      <c r="W21" s="30">
        <f t="shared" si="12"/>
        <v>3.5887500000000001</v>
      </c>
      <c r="X21" s="30"/>
      <c r="Y21" s="28">
        <f>ABS(AVERAGE(Y12:Y19))</f>
        <v>13216.75</v>
      </c>
      <c r="Z21" s="28"/>
      <c r="AA21" s="28"/>
      <c r="AB21" s="28"/>
      <c r="AC21" s="28">
        <f>AVERAGE(AC12:AC19)</f>
        <v>5256.875</v>
      </c>
      <c r="AD21" s="28">
        <f>AVERAGE(AD12:AD19)</f>
        <v>18473.625</v>
      </c>
      <c r="AE21" s="29">
        <f>AVERAGE(AE8:AE19)</f>
        <v>0.72776613407553015</v>
      </c>
      <c r="AF21" s="29" t="e">
        <f>AVERAGE(AF8:AF19)</f>
        <v>#DIV/0!</v>
      </c>
      <c r="AG21" s="28"/>
      <c r="AH21" s="28"/>
      <c r="AI21" s="71">
        <f>C21/$C$2</f>
        <v>1.0904447115384615</v>
      </c>
      <c r="AJ21" s="72">
        <f>(C21*D21)/1000</f>
        <v>117.37546875</v>
      </c>
      <c r="AK21" s="73">
        <f t="shared" si="4"/>
        <v>1.0528080936961826</v>
      </c>
      <c r="AL21" s="74">
        <f>(C21*G21)/1000</f>
        <v>153.09843749999999</v>
      </c>
      <c r="AM21" s="73">
        <f t="shared" si="5"/>
        <v>0.87209737001002552</v>
      </c>
      <c r="AN21" s="76">
        <f>AVERAGE(AN8:AN19)</f>
        <v>1309.95</v>
      </c>
    </row>
    <row r="22" spans="1:40" ht="16" thickTop="1" x14ac:dyDescent="0.35"/>
    <row r="23" spans="1:40" ht="16" thickBot="1" x14ac:dyDescent="0.4">
      <c r="AD23" s="34"/>
    </row>
    <row r="24" spans="1:40" s="12" customFormat="1" ht="14.5" thickTop="1" x14ac:dyDescent="0.3">
      <c r="A24" s="9" t="s">
        <v>5</v>
      </c>
      <c r="B24" s="10" t="s">
        <v>6</v>
      </c>
      <c r="C24" s="10" t="s">
        <v>6</v>
      </c>
      <c r="D24" s="10" t="s">
        <v>7</v>
      </c>
      <c r="E24" s="10" t="s">
        <v>8</v>
      </c>
      <c r="F24" s="11" t="s">
        <v>2</v>
      </c>
      <c r="G24" s="10" t="s">
        <v>9</v>
      </c>
      <c r="H24" s="10" t="s">
        <v>10</v>
      </c>
      <c r="I24" s="11" t="s">
        <v>3</v>
      </c>
      <c r="J24" s="10" t="s">
        <v>11</v>
      </c>
      <c r="K24" s="10" t="s">
        <v>12</v>
      </c>
      <c r="L24" s="11" t="s">
        <v>13</v>
      </c>
      <c r="M24" s="10" t="s">
        <v>16</v>
      </c>
      <c r="N24" s="10" t="s">
        <v>17</v>
      </c>
      <c r="O24" s="10" t="s">
        <v>18</v>
      </c>
      <c r="P24" s="10" t="s">
        <v>19</v>
      </c>
      <c r="Q24" s="10" t="s">
        <v>20</v>
      </c>
      <c r="R24" s="10" t="s">
        <v>21</v>
      </c>
      <c r="S24" s="10" t="s">
        <v>22</v>
      </c>
      <c r="T24" s="10" t="s">
        <v>23</v>
      </c>
      <c r="U24" s="10"/>
      <c r="V24" s="10" t="s">
        <v>24</v>
      </c>
      <c r="W24" s="10" t="s">
        <v>25</v>
      </c>
      <c r="X24" s="10"/>
      <c r="Y24" s="35" t="s">
        <v>61</v>
      </c>
      <c r="Z24" s="35" t="s">
        <v>62</v>
      </c>
      <c r="AA24" s="35" t="s">
        <v>63</v>
      </c>
      <c r="AB24" s="35" t="s">
        <v>27</v>
      </c>
      <c r="AC24" s="35" t="s">
        <v>26</v>
      </c>
      <c r="AD24" s="35" t="s">
        <v>28</v>
      </c>
      <c r="AE24" s="35" t="s">
        <v>29</v>
      </c>
      <c r="AF24" s="35" t="s">
        <v>27</v>
      </c>
      <c r="AG24" s="10" t="s">
        <v>14</v>
      </c>
      <c r="AH24" s="35" t="s">
        <v>15</v>
      </c>
      <c r="AI24" s="55" t="s">
        <v>30</v>
      </c>
      <c r="AJ24" s="56" t="s">
        <v>31</v>
      </c>
      <c r="AK24" s="57" t="s">
        <v>32</v>
      </c>
      <c r="AL24" s="58" t="s">
        <v>30</v>
      </c>
      <c r="AM24" s="57" t="s">
        <v>30</v>
      </c>
      <c r="AN24" s="55" t="s">
        <v>92</v>
      </c>
    </row>
    <row r="25" spans="1:40" s="12" customFormat="1" ht="14.5" thickBot="1" x14ac:dyDescent="0.35">
      <c r="A25" s="13" t="s">
        <v>64</v>
      </c>
      <c r="B25" s="14" t="s">
        <v>34</v>
      </c>
      <c r="C25" s="15" t="s">
        <v>35</v>
      </c>
      <c r="D25" s="14" t="s">
        <v>36</v>
      </c>
      <c r="E25" s="14" t="s">
        <v>36</v>
      </c>
      <c r="F25" s="16" t="s">
        <v>37</v>
      </c>
      <c r="G25" s="14" t="s">
        <v>36</v>
      </c>
      <c r="H25" s="14" t="s">
        <v>36</v>
      </c>
      <c r="I25" s="16" t="s">
        <v>37</v>
      </c>
      <c r="J25" s="14" t="s">
        <v>36</v>
      </c>
      <c r="K25" s="14" t="s">
        <v>36</v>
      </c>
      <c r="L25" s="16" t="s">
        <v>37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5" t="s">
        <v>40</v>
      </c>
      <c r="Z25" s="15" t="s">
        <v>41</v>
      </c>
      <c r="AA25" s="15" t="s">
        <v>40</v>
      </c>
      <c r="AB25" s="15" t="s">
        <v>40</v>
      </c>
      <c r="AC25" s="15" t="s">
        <v>40</v>
      </c>
      <c r="AD25" s="15" t="s">
        <v>40</v>
      </c>
      <c r="AE25" s="15" t="s">
        <v>41</v>
      </c>
      <c r="AF25" s="15" t="s">
        <v>41</v>
      </c>
      <c r="AG25" s="14" t="s">
        <v>38</v>
      </c>
      <c r="AH25" s="36" t="s">
        <v>39</v>
      </c>
      <c r="AI25" s="59" t="s">
        <v>6</v>
      </c>
      <c r="AJ25" s="60" t="s">
        <v>42</v>
      </c>
      <c r="AK25" s="61" t="s">
        <v>43</v>
      </c>
      <c r="AL25" s="62" t="s">
        <v>44</v>
      </c>
      <c r="AM25" s="61" t="s">
        <v>45</v>
      </c>
      <c r="AN25" s="78" t="s">
        <v>93</v>
      </c>
    </row>
    <row r="26" spans="1:40" s="12" customFormat="1" ht="14.5" thickTop="1" x14ac:dyDescent="0.3">
      <c r="A26" s="17" t="s">
        <v>46</v>
      </c>
      <c r="B26" s="18">
        <v>19619</v>
      </c>
      <c r="C26" s="18">
        <v>633</v>
      </c>
      <c r="D26" s="18">
        <v>136</v>
      </c>
      <c r="E26" s="18">
        <v>28</v>
      </c>
      <c r="F26" s="37">
        <f t="shared" ref="F26:F37" si="13">+(D26-E26)/D26</f>
        <v>0.79411764705882348</v>
      </c>
      <c r="G26" s="18">
        <v>283</v>
      </c>
      <c r="H26" s="18">
        <v>44</v>
      </c>
      <c r="I26" s="37">
        <f t="shared" ref="I26:I37" si="14">+(G26-H26)/G26</f>
        <v>0.84452296819787986</v>
      </c>
      <c r="J26" s="18">
        <v>518</v>
      </c>
      <c r="K26" s="18">
        <v>97</v>
      </c>
      <c r="L26" s="37">
        <f t="shared" ref="L26:L37" si="15">+(J26-K26)/J26</f>
        <v>0.81274131274131278</v>
      </c>
      <c r="M26" s="20">
        <v>7.54</v>
      </c>
      <c r="N26" s="20">
        <v>7.66</v>
      </c>
      <c r="O26" s="20">
        <v>1.29</v>
      </c>
      <c r="P26" s="20">
        <v>1.23</v>
      </c>
      <c r="Q26" s="21">
        <v>56.9</v>
      </c>
      <c r="R26" s="21">
        <v>24.3</v>
      </c>
      <c r="S26" s="21">
        <v>62.8</v>
      </c>
      <c r="T26" s="21">
        <v>41.5</v>
      </c>
      <c r="U26" s="21"/>
      <c r="V26" s="21">
        <v>7.4</v>
      </c>
      <c r="W26" s="21">
        <v>5.2</v>
      </c>
      <c r="X26" s="21"/>
      <c r="Y26" s="18">
        <v>169</v>
      </c>
      <c r="Z26" s="18">
        <v>456</v>
      </c>
      <c r="AA26" s="18">
        <v>2169</v>
      </c>
      <c r="AB26" s="18">
        <f t="shared" ref="AB26:AB37" si="16">SUM(Y26:AA26)</f>
        <v>2794</v>
      </c>
      <c r="AC26" s="38">
        <v>12122</v>
      </c>
      <c r="AD26" s="18">
        <f t="shared" ref="AD26:AD37" si="17">SUM(AB26:AC26)</f>
        <v>14916</v>
      </c>
      <c r="AE26" s="19">
        <f t="shared" ref="AE26:AE37" si="18">AD26/B26</f>
        <v>0.7602833987461135</v>
      </c>
      <c r="AF26" s="19">
        <f t="shared" ref="AF26:AF37" si="19">AB26/B26</f>
        <v>0.14241296702176462</v>
      </c>
      <c r="AG26" s="20">
        <v>77</v>
      </c>
      <c r="AH26" s="20">
        <v>2.5</v>
      </c>
      <c r="AI26" s="63">
        <f t="shared" ref="AI26:AI37" si="20">C26/$C$2</f>
        <v>0.76081730769230771</v>
      </c>
      <c r="AJ26" s="64">
        <f t="shared" ref="AJ26:AJ37" si="21">(C26*D26)/1000</f>
        <v>86.087999999999994</v>
      </c>
      <c r="AK26" s="65">
        <f>(AJ26)/$E$3</f>
        <v>0.77217278989667049</v>
      </c>
      <c r="AL26" s="66">
        <f t="shared" ref="AL26:AL37" si="22">(C26*G26)/1000</f>
        <v>179.13900000000001</v>
      </c>
      <c r="AM26" s="65">
        <f>(AL26)/$G$3</f>
        <v>1.0204326923076925</v>
      </c>
      <c r="AN26" s="79">
        <f>(0.8*C26*G26)/60</f>
        <v>2388.52</v>
      </c>
    </row>
    <row r="27" spans="1:40" s="12" customFormat="1" ht="14" x14ac:dyDescent="0.3">
      <c r="A27" s="17" t="s">
        <v>47</v>
      </c>
      <c r="B27" s="18">
        <v>12565</v>
      </c>
      <c r="C27" s="18">
        <v>449</v>
      </c>
      <c r="D27" s="18">
        <v>218</v>
      </c>
      <c r="E27" s="18">
        <v>17</v>
      </c>
      <c r="F27" s="37">
        <f t="shared" si="13"/>
        <v>0.92201834862385323</v>
      </c>
      <c r="G27" s="18">
        <v>325</v>
      </c>
      <c r="H27" s="18">
        <v>18</v>
      </c>
      <c r="I27" s="37">
        <f t="shared" si="14"/>
        <v>0.94461538461538463</v>
      </c>
      <c r="J27" s="18">
        <v>617</v>
      </c>
      <c r="K27" s="18">
        <v>74</v>
      </c>
      <c r="L27" s="37">
        <f t="shared" si="15"/>
        <v>0.88006482982171796</v>
      </c>
      <c r="M27" s="20">
        <v>7.5010000000000003</v>
      </c>
      <c r="N27" s="20">
        <v>7.63</v>
      </c>
      <c r="O27" s="20">
        <v>2.0609999999999999</v>
      </c>
      <c r="P27" s="20">
        <v>1.8</v>
      </c>
      <c r="Q27" s="21">
        <v>50.35</v>
      </c>
      <c r="R27" s="21">
        <v>15.46</v>
      </c>
      <c r="S27" s="21">
        <v>56.61</v>
      </c>
      <c r="T27" s="21">
        <v>39.76</v>
      </c>
      <c r="U27" s="21"/>
      <c r="V27" s="21">
        <v>6.93</v>
      </c>
      <c r="W27" s="21">
        <v>4.6900000000000004</v>
      </c>
      <c r="X27" s="21"/>
      <c r="Y27" s="18">
        <v>197</v>
      </c>
      <c r="Z27" s="18">
        <v>230</v>
      </c>
      <c r="AA27" s="18">
        <v>1581</v>
      </c>
      <c r="AB27" s="18">
        <f t="shared" si="16"/>
        <v>2008</v>
      </c>
      <c r="AC27" s="18">
        <v>15382</v>
      </c>
      <c r="AD27" s="18">
        <f t="shared" si="17"/>
        <v>17390</v>
      </c>
      <c r="AE27" s="19">
        <f t="shared" si="18"/>
        <v>1.3840031834460804</v>
      </c>
      <c r="AF27" s="19">
        <f t="shared" si="19"/>
        <v>0.15980899323517708</v>
      </c>
      <c r="AG27" s="20">
        <v>99</v>
      </c>
      <c r="AH27" s="20">
        <v>2.44</v>
      </c>
      <c r="AI27" s="63">
        <f t="shared" si="20"/>
        <v>0.53966346153846156</v>
      </c>
      <c r="AJ27" s="64">
        <f t="shared" si="21"/>
        <v>97.882000000000005</v>
      </c>
      <c r="AK27" s="65">
        <f t="shared" ref="AK27:AK39" si="23">(AJ27)/$E$3</f>
        <v>0.87795995981630315</v>
      </c>
      <c r="AL27" s="66">
        <f t="shared" si="22"/>
        <v>145.92500000000001</v>
      </c>
      <c r="AM27" s="65">
        <f t="shared" ref="AM27:AM39" si="24">(AL27)/$G$3</f>
        <v>0.83123518957345977</v>
      </c>
      <c r="AN27" s="79">
        <f t="shared" ref="AN27:AN37" si="25">(0.8*C27*G27)/60</f>
        <v>1945.666666666667</v>
      </c>
    </row>
    <row r="28" spans="1:40" s="12" customFormat="1" ht="14" x14ac:dyDescent="0.3">
      <c r="A28" s="17" t="s">
        <v>48</v>
      </c>
      <c r="B28" s="18">
        <v>14718</v>
      </c>
      <c r="C28" s="18">
        <v>475</v>
      </c>
      <c r="D28" s="18">
        <v>144</v>
      </c>
      <c r="E28" s="18">
        <v>19</v>
      </c>
      <c r="F28" s="37">
        <f t="shared" si="13"/>
        <v>0.86805555555555558</v>
      </c>
      <c r="G28" s="18">
        <v>274</v>
      </c>
      <c r="H28" s="18">
        <v>18</v>
      </c>
      <c r="I28" s="37">
        <f t="shared" si="14"/>
        <v>0.93430656934306566</v>
      </c>
      <c r="J28" s="18">
        <v>501</v>
      </c>
      <c r="K28" s="18">
        <v>78</v>
      </c>
      <c r="L28" s="37">
        <f t="shared" si="15"/>
        <v>0.84431137724550898</v>
      </c>
      <c r="M28" s="20">
        <v>7.5910000000000002</v>
      </c>
      <c r="N28" s="20">
        <v>7.6</v>
      </c>
      <c r="O28" s="20">
        <v>1.867</v>
      </c>
      <c r="P28" s="20">
        <v>1.696</v>
      </c>
      <c r="Q28" s="21">
        <v>41.6</v>
      </c>
      <c r="R28" s="21">
        <v>12.33</v>
      </c>
      <c r="S28" s="21">
        <v>47.71</v>
      </c>
      <c r="T28" s="21">
        <v>30.18</v>
      </c>
      <c r="U28" s="21"/>
      <c r="V28" s="21">
        <v>6.27</v>
      </c>
      <c r="W28" s="21">
        <v>4.13</v>
      </c>
      <c r="X28" s="21"/>
      <c r="Y28" s="18">
        <v>209</v>
      </c>
      <c r="Z28" s="18">
        <v>293</v>
      </c>
      <c r="AA28" s="18">
        <v>1639</v>
      </c>
      <c r="AB28" s="18">
        <f t="shared" si="16"/>
        <v>2141</v>
      </c>
      <c r="AC28" s="18">
        <v>14474</v>
      </c>
      <c r="AD28" s="18">
        <f t="shared" si="17"/>
        <v>16615</v>
      </c>
      <c r="AE28" s="19">
        <f t="shared" si="18"/>
        <v>1.1288897948090773</v>
      </c>
      <c r="AF28" s="19">
        <f t="shared" si="19"/>
        <v>0.14546813425737193</v>
      </c>
      <c r="AG28" s="20">
        <v>110</v>
      </c>
      <c r="AH28" s="20">
        <v>2.91</v>
      </c>
      <c r="AI28" s="63">
        <f t="shared" si="20"/>
        <v>0.57091346153846156</v>
      </c>
      <c r="AJ28" s="64">
        <f t="shared" si="21"/>
        <v>68.400000000000006</v>
      </c>
      <c r="AK28" s="65">
        <f t="shared" si="23"/>
        <v>0.61351894374282434</v>
      </c>
      <c r="AL28" s="66">
        <f t="shared" si="22"/>
        <v>130.15</v>
      </c>
      <c r="AM28" s="65">
        <f t="shared" si="24"/>
        <v>0.74137577469923444</v>
      </c>
      <c r="AN28" s="79">
        <f t="shared" si="25"/>
        <v>1735.3333333333333</v>
      </c>
    </row>
    <row r="29" spans="1:40" s="12" customFormat="1" ht="14" x14ac:dyDescent="0.3">
      <c r="A29" s="17" t="s">
        <v>49</v>
      </c>
      <c r="B29" s="18">
        <v>18781</v>
      </c>
      <c r="C29" s="18">
        <v>626</v>
      </c>
      <c r="D29" s="18">
        <v>150</v>
      </c>
      <c r="E29" s="18">
        <v>30</v>
      </c>
      <c r="F29" s="37">
        <f t="shared" si="13"/>
        <v>0.8</v>
      </c>
      <c r="G29" s="18">
        <v>281</v>
      </c>
      <c r="H29" s="18">
        <v>29</v>
      </c>
      <c r="I29" s="37">
        <f t="shared" si="14"/>
        <v>0.89679715302491103</v>
      </c>
      <c r="J29" s="18">
        <v>532</v>
      </c>
      <c r="K29" s="18">
        <v>93</v>
      </c>
      <c r="L29" s="37">
        <f t="shared" si="15"/>
        <v>0.82518796992481203</v>
      </c>
      <c r="M29" s="20">
        <v>7.0860000000000003</v>
      </c>
      <c r="N29" s="20">
        <v>7.21</v>
      </c>
      <c r="O29" s="20">
        <v>1.8740000000000001</v>
      </c>
      <c r="P29" s="20">
        <v>1.6919999999999999</v>
      </c>
      <c r="Q29" s="21">
        <v>55.65</v>
      </c>
      <c r="R29" s="21">
        <v>28.41</v>
      </c>
      <c r="S29" s="21">
        <v>61.21</v>
      </c>
      <c r="T29" s="21">
        <v>41.48</v>
      </c>
      <c r="U29" s="21"/>
      <c r="V29" s="21">
        <v>8.0399999999999991</v>
      </c>
      <c r="W29" s="21">
        <v>6.21</v>
      </c>
      <c r="X29" s="21"/>
      <c r="Y29" s="18">
        <v>108</v>
      </c>
      <c r="Z29" s="18">
        <v>309</v>
      </c>
      <c r="AA29" s="18">
        <v>2153</v>
      </c>
      <c r="AB29" s="18">
        <f t="shared" si="16"/>
        <v>2570</v>
      </c>
      <c r="AC29" s="18">
        <v>12165</v>
      </c>
      <c r="AD29" s="18">
        <f t="shared" si="17"/>
        <v>14735</v>
      </c>
      <c r="AE29" s="19">
        <f t="shared" si="18"/>
        <v>0.78456951174058887</v>
      </c>
      <c r="AF29" s="19">
        <f t="shared" si="19"/>
        <v>0.13684042383259679</v>
      </c>
      <c r="AG29" s="20">
        <v>88</v>
      </c>
      <c r="AH29" s="20">
        <v>2.42</v>
      </c>
      <c r="AI29" s="63">
        <f t="shared" si="20"/>
        <v>0.75240384615384615</v>
      </c>
      <c r="AJ29" s="64">
        <f t="shared" si="21"/>
        <v>93.9</v>
      </c>
      <c r="AK29" s="65">
        <f t="shared" si="23"/>
        <v>0.84224311136624574</v>
      </c>
      <c r="AL29" s="66">
        <f t="shared" si="22"/>
        <v>175.90600000000001</v>
      </c>
      <c r="AM29" s="65">
        <f t="shared" si="24"/>
        <v>1.0020164965366387</v>
      </c>
      <c r="AN29" s="79">
        <f t="shared" si="25"/>
        <v>2345.4133333333334</v>
      </c>
    </row>
    <row r="30" spans="1:40" s="12" customFormat="1" ht="14" x14ac:dyDescent="0.3">
      <c r="A30" s="17" t="s">
        <v>50</v>
      </c>
      <c r="B30" s="18">
        <v>35879</v>
      </c>
      <c r="C30" s="18">
        <v>1157</v>
      </c>
      <c r="D30" s="18">
        <v>183</v>
      </c>
      <c r="E30" s="18">
        <v>15</v>
      </c>
      <c r="F30" s="37">
        <f t="shared" si="13"/>
        <v>0.91803278688524592</v>
      </c>
      <c r="G30" s="18">
        <v>187</v>
      </c>
      <c r="H30" s="18">
        <v>20</v>
      </c>
      <c r="I30" s="37">
        <f t="shared" si="14"/>
        <v>0.89304812834224601</v>
      </c>
      <c r="J30" s="18">
        <v>417</v>
      </c>
      <c r="K30" s="18">
        <v>50</v>
      </c>
      <c r="L30" s="37">
        <f t="shared" si="15"/>
        <v>0.88009592326139086</v>
      </c>
      <c r="M30" s="20">
        <v>7.0270000000000001</v>
      </c>
      <c r="N30" s="20">
        <v>7</v>
      </c>
      <c r="O30" s="20">
        <v>1.69</v>
      </c>
      <c r="P30" s="20">
        <v>1.385</v>
      </c>
      <c r="Q30" s="21">
        <v>33.619999999999997</v>
      </c>
      <c r="R30" s="21">
        <v>5.2</v>
      </c>
      <c r="S30" s="21">
        <v>43.6</v>
      </c>
      <c r="T30" s="21">
        <v>16.850000000000001</v>
      </c>
      <c r="U30" s="21"/>
      <c r="V30" s="21">
        <v>5.99</v>
      </c>
      <c r="W30" s="21">
        <v>2.68</v>
      </c>
      <c r="X30" s="21"/>
      <c r="Y30" s="18">
        <v>154</v>
      </c>
      <c r="Z30" s="18">
        <v>606</v>
      </c>
      <c r="AA30" s="18">
        <v>4376</v>
      </c>
      <c r="AB30" s="18">
        <f t="shared" si="16"/>
        <v>5136</v>
      </c>
      <c r="AC30" s="18">
        <v>10545</v>
      </c>
      <c r="AD30" s="18">
        <f t="shared" si="17"/>
        <v>15681</v>
      </c>
      <c r="AE30" s="19">
        <f t="shared" si="18"/>
        <v>0.43705231472449063</v>
      </c>
      <c r="AF30" s="19">
        <f t="shared" si="19"/>
        <v>0.14314780233562807</v>
      </c>
      <c r="AG30" s="20">
        <v>99</v>
      </c>
      <c r="AH30" s="20">
        <v>2.7</v>
      </c>
      <c r="AI30" s="63">
        <f t="shared" si="20"/>
        <v>1.390625</v>
      </c>
      <c r="AJ30" s="64">
        <f t="shared" si="21"/>
        <v>211.73099999999999</v>
      </c>
      <c r="AK30" s="65">
        <f t="shared" si="23"/>
        <v>1.8991371268656716</v>
      </c>
      <c r="AL30" s="66">
        <f t="shared" si="22"/>
        <v>216.35900000000001</v>
      </c>
      <c r="AM30" s="65">
        <f t="shared" si="24"/>
        <v>1.2324496445497632</v>
      </c>
      <c r="AN30" s="79">
        <f t="shared" si="25"/>
        <v>2884.7866666666669</v>
      </c>
    </row>
    <row r="31" spans="1:40" s="12" customFormat="1" ht="14" x14ac:dyDescent="0.3">
      <c r="A31" s="17" t="s">
        <v>51</v>
      </c>
      <c r="B31" s="18">
        <v>19374</v>
      </c>
      <c r="C31" s="18">
        <v>646</v>
      </c>
      <c r="D31" s="18">
        <v>145</v>
      </c>
      <c r="E31" s="18">
        <v>14</v>
      </c>
      <c r="F31" s="37">
        <f t="shared" si="13"/>
        <v>0.90344827586206899</v>
      </c>
      <c r="G31" s="18">
        <v>189</v>
      </c>
      <c r="H31" s="18">
        <v>16</v>
      </c>
      <c r="I31" s="37">
        <f t="shared" si="14"/>
        <v>0.91534391534391535</v>
      </c>
      <c r="J31" s="18">
        <v>384</v>
      </c>
      <c r="K31" s="18">
        <v>55</v>
      </c>
      <c r="L31" s="37">
        <f t="shared" si="15"/>
        <v>0.85677083333333337</v>
      </c>
      <c r="M31" s="20">
        <v>7.0119999999999996</v>
      </c>
      <c r="N31" s="20">
        <v>7.24</v>
      </c>
      <c r="O31" s="20">
        <v>1.9530000000000001</v>
      </c>
      <c r="P31" s="20">
        <v>1.5369999999999999</v>
      </c>
      <c r="Q31" s="21">
        <v>44.83</v>
      </c>
      <c r="R31" s="21">
        <v>16.22</v>
      </c>
      <c r="S31" s="21">
        <v>50.46</v>
      </c>
      <c r="T31" s="21">
        <v>28.35</v>
      </c>
      <c r="U31" s="21"/>
      <c r="V31" s="21">
        <v>6.3</v>
      </c>
      <c r="W31" s="21">
        <v>3.33</v>
      </c>
      <c r="X31" s="21"/>
      <c r="Y31" s="18">
        <v>119</v>
      </c>
      <c r="Z31" s="18">
        <v>392</v>
      </c>
      <c r="AA31" s="18">
        <v>2490</v>
      </c>
      <c r="AB31" s="18">
        <f t="shared" si="16"/>
        <v>3001</v>
      </c>
      <c r="AC31" s="38">
        <v>10789</v>
      </c>
      <c r="AD31" s="18">
        <f t="shared" si="17"/>
        <v>13790</v>
      </c>
      <c r="AE31" s="19">
        <f t="shared" si="18"/>
        <v>0.71177867244761017</v>
      </c>
      <c r="AF31" s="19">
        <f t="shared" si="19"/>
        <v>0.15489831733250747</v>
      </c>
      <c r="AG31" s="20">
        <v>99</v>
      </c>
      <c r="AH31" s="20">
        <v>2.33</v>
      </c>
      <c r="AI31" s="63">
        <f t="shared" si="20"/>
        <v>0.77644230769230771</v>
      </c>
      <c r="AJ31" s="64">
        <f t="shared" si="21"/>
        <v>93.67</v>
      </c>
      <c r="AK31" s="65">
        <f t="shared" si="23"/>
        <v>0.84018010907003449</v>
      </c>
      <c r="AL31" s="66">
        <f t="shared" si="22"/>
        <v>122.09399999999999</v>
      </c>
      <c r="AM31" s="65">
        <f t="shared" si="24"/>
        <v>0.6954862376959533</v>
      </c>
      <c r="AN31" s="79">
        <f t="shared" si="25"/>
        <v>1627.9200000000003</v>
      </c>
    </row>
    <row r="32" spans="1:40" s="12" customFormat="1" ht="14" x14ac:dyDescent="0.3">
      <c r="A32" s="17" t="s">
        <v>53</v>
      </c>
      <c r="B32" s="18">
        <v>18447</v>
      </c>
      <c r="C32" s="18">
        <v>595</v>
      </c>
      <c r="D32" s="18">
        <v>153</v>
      </c>
      <c r="E32" s="18">
        <v>22</v>
      </c>
      <c r="F32" s="37">
        <f t="shared" si="13"/>
        <v>0.85620915032679734</v>
      </c>
      <c r="G32" s="18">
        <v>186</v>
      </c>
      <c r="H32" s="18">
        <v>17</v>
      </c>
      <c r="I32" s="37">
        <f t="shared" si="14"/>
        <v>0.90860215053763438</v>
      </c>
      <c r="J32" s="18">
        <v>412</v>
      </c>
      <c r="K32" s="18">
        <v>68</v>
      </c>
      <c r="L32" s="37">
        <f t="shared" si="15"/>
        <v>0.83495145631067957</v>
      </c>
      <c r="M32" s="20">
        <v>6.98</v>
      </c>
      <c r="N32" s="20">
        <v>7.13</v>
      </c>
      <c r="O32" s="20">
        <v>1.9890000000000001</v>
      </c>
      <c r="P32" s="20">
        <v>1.8160000000000001</v>
      </c>
      <c r="Q32" s="21">
        <v>55.23</v>
      </c>
      <c r="R32" s="21">
        <v>4.74</v>
      </c>
      <c r="S32" s="21">
        <v>65.09</v>
      </c>
      <c r="T32" s="21">
        <v>27.13</v>
      </c>
      <c r="U32" s="21"/>
      <c r="V32" s="21">
        <v>8.0500000000000007</v>
      </c>
      <c r="W32" s="21">
        <v>4.99</v>
      </c>
      <c r="X32" s="21"/>
      <c r="Y32" s="18">
        <v>109</v>
      </c>
      <c r="Z32" s="18">
        <v>301</v>
      </c>
      <c r="AA32" s="18">
        <v>1979</v>
      </c>
      <c r="AB32" s="18">
        <f t="shared" si="16"/>
        <v>2389</v>
      </c>
      <c r="AC32" s="38">
        <v>13625</v>
      </c>
      <c r="AD32" s="18">
        <f t="shared" si="17"/>
        <v>16014</v>
      </c>
      <c r="AE32" s="19">
        <f t="shared" si="18"/>
        <v>0.868108635550496</v>
      </c>
      <c r="AF32" s="19">
        <f t="shared" si="19"/>
        <v>0.12950615276196673</v>
      </c>
      <c r="AG32" s="20">
        <v>88</v>
      </c>
      <c r="AH32" s="20">
        <v>2.17</v>
      </c>
      <c r="AI32" s="63">
        <f t="shared" si="20"/>
        <v>0.71514423076923073</v>
      </c>
      <c r="AJ32" s="64">
        <f t="shared" si="21"/>
        <v>91.034999999999997</v>
      </c>
      <c r="AK32" s="65">
        <f t="shared" si="23"/>
        <v>0.8165452784156142</v>
      </c>
      <c r="AL32" s="66">
        <f t="shared" si="22"/>
        <v>110.67</v>
      </c>
      <c r="AM32" s="65">
        <f t="shared" si="24"/>
        <v>0.63041150200510399</v>
      </c>
      <c r="AN32" s="79">
        <f t="shared" si="25"/>
        <v>1475.6</v>
      </c>
    </row>
    <row r="33" spans="1:40" s="12" customFormat="1" ht="14" x14ac:dyDescent="0.3">
      <c r="A33" s="17" t="s">
        <v>54</v>
      </c>
      <c r="B33" s="18">
        <v>19884</v>
      </c>
      <c r="C33" s="18">
        <v>641</v>
      </c>
      <c r="D33" s="18">
        <v>102</v>
      </c>
      <c r="E33" s="18">
        <v>14</v>
      </c>
      <c r="F33" s="37">
        <f t="shared" si="13"/>
        <v>0.86274509803921573</v>
      </c>
      <c r="G33" s="18">
        <v>225</v>
      </c>
      <c r="H33" s="18">
        <v>15</v>
      </c>
      <c r="I33" s="37">
        <f t="shared" si="14"/>
        <v>0.93333333333333335</v>
      </c>
      <c r="J33" s="18">
        <v>471</v>
      </c>
      <c r="K33" s="18">
        <v>54</v>
      </c>
      <c r="L33" s="37">
        <f t="shared" si="15"/>
        <v>0.88535031847133761</v>
      </c>
      <c r="M33" s="20">
        <v>7.08</v>
      </c>
      <c r="N33" s="20">
        <v>7.24</v>
      </c>
      <c r="O33" s="20">
        <v>1.95</v>
      </c>
      <c r="P33" s="20">
        <v>1.76</v>
      </c>
      <c r="Q33" s="20">
        <v>49.6</v>
      </c>
      <c r="R33" s="21">
        <v>8</v>
      </c>
      <c r="S33" s="21">
        <v>57.7</v>
      </c>
      <c r="T33" s="21">
        <v>23.2</v>
      </c>
      <c r="U33" s="21"/>
      <c r="V33" s="20">
        <v>6.7</v>
      </c>
      <c r="W33" s="20">
        <v>3.7</v>
      </c>
      <c r="X33" s="20"/>
      <c r="Y33" s="18">
        <v>143</v>
      </c>
      <c r="Z33" s="18">
        <v>392</v>
      </c>
      <c r="AA33" s="18">
        <v>2721</v>
      </c>
      <c r="AB33" s="18">
        <f t="shared" si="16"/>
        <v>3256</v>
      </c>
      <c r="AC33" s="38">
        <v>11443</v>
      </c>
      <c r="AD33" s="18">
        <f t="shared" si="17"/>
        <v>14699</v>
      </c>
      <c r="AE33" s="19">
        <f t="shared" si="18"/>
        <v>0.7392375779521223</v>
      </c>
      <c r="AF33" s="19">
        <f t="shared" si="19"/>
        <v>0.16374974854154092</v>
      </c>
      <c r="AG33" s="20">
        <v>99</v>
      </c>
      <c r="AH33" s="20">
        <v>1.89</v>
      </c>
      <c r="AI33" s="63">
        <f t="shared" si="20"/>
        <v>0.77043269230769229</v>
      </c>
      <c r="AJ33" s="64">
        <f t="shared" si="21"/>
        <v>65.382000000000005</v>
      </c>
      <c r="AK33" s="65">
        <f t="shared" si="23"/>
        <v>0.58644876578645244</v>
      </c>
      <c r="AL33" s="66">
        <f t="shared" si="22"/>
        <v>144.22499999999999</v>
      </c>
      <c r="AM33" s="65">
        <f t="shared" si="24"/>
        <v>0.82155144914327383</v>
      </c>
      <c r="AN33" s="79">
        <f t="shared" si="25"/>
        <v>1923.0000000000002</v>
      </c>
    </row>
    <row r="34" spans="1:40" s="12" customFormat="1" ht="14" x14ac:dyDescent="0.3">
      <c r="A34" s="17" t="s">
        <v>55</v>
      </c>
      <c r="B34" s="18">
        <v>15435</v>
      </c>
      <c r="C34" s="18">
        <v>515</v>
      </c>
      <c r="D34" s="18">
        <v>87</v>
      </c>
      <c r="E34" s="18">
        <v>18</v>
      </c>
      <c r="F34" s="37">
        <f t="shared" si="13"/>
        <v>0.7931034482758621</v>
      </c>
      <c r="G34" s="18">
        <v>132</v>
      </c>
      <c r="H34" s="18">
        <v>14</v>
      </c>
      <c r="I34" s="37">
        <f t="shared" si="14"/>
        <v>0.89393939393939392</v>
      </c>
      <c r="J34" s="18">
        <v>280</v>
      </c>
      <c r="K34" s="18">
        <v>77</v>
      </c>
      <c r="L34" s="37">
        <f t="shared" si="15"/>
        <v>0.72499999999999998</v>
      </c>
      <c r="M34" s="20">
        <v>7.3570000000000002</v>
      </c>
      <c r="N34" s="20">
        <v>7.16</v>
      </c>
      <c r="O34" s="20">
        <v>1.99</v>
      </c>
      <c r="P34" s="20">
        <v>1.7410000000000001</v>
      </c>
      <c r="Q34" s="20">
        <v>32.4</v>
      </c>
      <c r="R34" s="18">
        <v>3.4</v>
      </c>
      <c r="S34" s="21">
        <v>36.700000000000003</v>
      </c>
      <c r="T34" s="21">
        <v>31.9</v>
      </c>
      <c r="U34" s="21"/>
      <c r="V34" s="20">
        <v>4.2</v>
      </c>
      <c r="W34" s="20">
        <v>4</v>
      </c>
      <c r="X34" s="20"/>
      <c r="Y34" s="18">
        <v>117</v>
      </c>
      <c r="Z34" s="18">
        <v>159</v>
      </c>
      <c r="AA34" s="18">
        <v>1088</v>
      </c>
      <c r="AB34" s="18">
        <f t="shared" si="16"/>
        <v>1364</v>
      </c>
      <c r="AC34" s="38">
        <v>13044</v>
      </c>
      <c r="AD34" s="18">
        <f t="shared" si="17"/>
        <v>14408</v>
      </c>
      <c r="AE34" s="19">
        <f t="shared" si="18"/>
        <v>0.93346290897311301</v>
      </c>
      <c r="AF34" s="19">
        <f t="shared" si="19"/>
        <v>8.8370586329770004E-2</v>
      </c>
      <c r="AG34" s="20">
        <v>99</v>
      </c>
      <c r="AH34" s="20">
        <v>1.88</v>
      </c>
      <c r="AI34" s="63">
        <f t="shared" si="20"/>
        <v>0.61899038461538458</v>
      </c>
      <c r="AJ34" s="64">
        <f t="shared" si="21"/>
        <v>44.805</v>
      </c>
      <c r="AK34" s="65">
        <f t="shared" si="23"/>
        <v>0.40188181687715269</v>
      </c>
      <c r="AL34" s="66">
        <f t="shared" si="22"/>
        <v>67.98</v>
      </c>
      <c r="AM34" s="65">
        <f t="shared" si="24"/>
        <v>0.38723569084943499</v>
      </c>
      <c r="AN34" s="79">
        <f t="shared" si="25"/>
        <v>906.4</v>
      </c>
    </row>
    <row r="35" spans="1:40" s="12" customFormat="1" ht="14" x14ac:dyDescent="0.3">
      <c r="A35" s="17" t="s">
        <v>56</v>
      </c>
      <c r="B35" s="18">
        <v>19175</v>
      </c>
      <c r="C35" s="18">
        <v>619</v>
      </c>
      <c r="D35" s="18">
        <v>142</v>
      </c>
      <c r="E35" s="18">
        <v>35</v>
      </c>
      <c r="F35" s="37">
        <f t="shared" si="13"/>
        <v>0.75352112676056338</v>
      </c>
      <c r="G35" s="18">
        <v>182</v>
      </c>
      <c r="H35" s="18">
        <v>17</v>
      </c>
      <c r="I35" s="37">
        <f t="shared" si="14"/>
        <v>0.90659340659340659</v>
      </c>
      <c r="J35" s="18">
        <v>352</v>
      </c>
      <c r="K35" s="18">
        <v>79</v>
      </c>
      <c r="L35" s="37">
        <f t="shared" si="15"/>
        <v>0.77556818181818177</v>
      </c>
      <c r="M35" s="20">
        <v>7.2160000000000002</v>
      </c>
      <c r="N35" s="20">
        <v>7.23</v>
      </c>
      <c r="O35" s="20">
        <v>2.06</v>
      </c>
      <c r="P35" s="20">
        <v>1.8480000000000001</v>
      </c>
      <c r="Q35" s="20">
        <v>47.6</v>
      </c>
      <c r="R35" s="18">
        <v>13.5</v>
      </c>
      <c r="S35" s="21">
        <v>53.6</v>
      </c>
      <c r="T35" s="21">
        <v>35.6</v>
      </c>
      <c r="U35" s="21"/>
      <c r="V35" s="20">
        <v>6.1</v>
      </c>
      <c r="W35" s="20">
        <v>4.2</v>
      </c>
      <c r="X35" s="20"/>
      <c r="Y35" s="18">
        <v>161</v>
      </c>
      <c r="Z35" s="18">
        <v>430</v>
      </c>
      <c r="AA35" s="18">
        <v>2928</v>
      </c>
      <c r="AB35" s="18">
        <f t="shared" si="16"/>
        <v>3519</v>
      </c>
      <c r="AC35" s="38">
        <v>13190</v>
      </c>
      <c r="AD35" s="18">
        <f t="shared" si="17"/>
        <v>16709</v>
      </c>
      <c r="AE35" s="19">
        <f t="shared" si="18"/>
        <v>0.87139504563233372</v>
      </c>
      <c r="AF35" s="19">
        <f t="shared" si="19"/>
        <v>0.18352020860495435</v>
      </c>
      <c r="AG35" s="20">
        <v>99</v>
      </c>
      <c r="AH35" s="20">
        <v>2.92</v>
      </c>
      <c r="AI35" s="63">
        <f t="shared" si="20"/>
        <v>0.74399038461538458</v>
      </c>
      <c r="AJ35" s="64">
        <f t="shared" si="21"/>
        <v>87.897999999999996</v>
      </c>
      <c r="AK35" s="65">
        <f t="shared" si="23"/>
        <v>0.78840772101033296</v>
      </c>
      <c r="AL35" s="66">
        <f t="shared" si="22"/>
        <v>112.658</v>
      </c>
      <c r="AM35" s="65">
        <f t="shared" si="24"/>
        <v>0.64173578199052139</v>
      </c>
      <c r="AN35" s="79">
        <f t="shared" si="25"/>
        <v>1502.1066666666668</v>
      </c>
    </row>
    <row r="36" spans="1:40" s="12" customFormat="1" ht="14" x14ac:dyDescent="0.3">
      <c r="A36" s="17" t="s">
        <v>57</v>
      </c>
      <c r="B36" s="18">
        <v>12941</v>
      </c>
      <c r="C36" s="18">
        <v>431</v>
      </c>
      <c r="D36" s="18">
        <v>149</v>
      </c>
      <c r="E36" s="18">
        <v>15</v>
      </c>
      <c r="F36" s="37">
        <f t="shared" si="13"/>
        <v>0.89932885906040272</v>
      </c>
      <c r="G36" s="18">
        <v>241</v>
      </c>
      <c r="H36" s="18">
        <v>17</v>
      </c>
      <c r="I36" s="37">
        <f t="shared" si="14"/>
        <v>0.9294605809128631</v>
      </c>
      <c r="J36" s="18">
        <v>439</v>
      </c>
      <c r="K36" s="18">
        <v>66</v>
      </c>
      <c r="L36" s="37">
        <f t="shared" si="15"/>
        <v>0.84965831435079731</v>
      </c>
      <c r="M36" s="20">
        <v>7.2089999999999996</v>
      </c>
      <c r="N36" s="20">
        <v>7.3</v>
      </c>
      <c r="O36" s="20">
        <v>2.2789999999999999</v>
      </c>
      <c r="P36" s="20">
        <v>1.9650000000000001</v>
      </c>
      <c r="Q36" s="20">
        <v>60.4</v>
      </c>
      <c r="R36" s="18">
        <v>10</v>
      </c>
      <c r="S36" s="21">
        <v>68.599999999999994</v>
      </c>
      <c r="T36" s="20">
        <v>37</v>
      </c>
      <c r="U36" s="20"/>
      <c r="V36" s="20">
        <v>7.6</v>
      </c>
      <c r="W36" s="20">
        <v>4.5</v>
      </c>
      <c r="X36" s="20"/>
      <c r="Y36" s="18">
        <v>81</v>
      </c>
      <c r="Z36" s="18">
        <v>248</v>
      </c>
      <c r="AA36" s="18">
        <v>1247</v>
      </c>
      <c r="AB36" s="18">
        <f t="shared" si="16"/>
        <v>1576</v>
      </c>
      <c r="AC36" s="38">
        <v>11951</v>
      </c>
      <c r="AD36" s="18">
        <f t="shared" si="17"/>
        <v>13527</v>
      </c>
      <c r="AE36" s="19">
        <f t="shared" si="18"/>
        <v>1.0452824356695773</v>
      </c>
      <c r="AF36" s="19">
        <f t="shared" si="19"/>
        <v>0.12178347886562089</v>
      </c>
      <c r="AG36" s="20">
        <v>77</v>
      </c>
      <c r="AH36" s="20">
        <v>2.17</v>
      </c>
      <c r="AI36" s="63">
        <f t="shared" si="20"/>
        <v>0.51802884615384615</v>
      </c>
      <c r="AJ36" s="64">
        <f t="shared" si="21"/>
        <v>64.218999999999994</v>
      </c>
      <c r="AK36" s="65">
        <f t="shared" si="23"/>
        <v>0.57601714982778407</v>
      </c>
      <c r="AL36" s="66">
        <f t="shared" si="22"/>
        <v>103.871</v>
      </c>
      <c r="AM36" s="65">
        <f t="shared" si="24"/>
        <v>0.59168223660226027</v>
      </c>
      <c r="AN36" s="79">
        <f t="shared" si="25"/>
        <v>1384.9466666666667</v>
      </c>
    </row>
    <row r="37" spans="1:40" s="12" customFormat="1" ht="14.5" thickBot="1" x14ac:dyDescent="0.35">
      <c r="A37" s="17" t="s">
        <v>58</v>
      </c>
      <c r="B37" s="18">
        <v>17960</v>
      </c>
      <c r="C37" s="18">
        <v>579</v>
      </c>
      <c r="D37" s="18">
        <v>178</v>
      </c>
      <c r="E37" s="18">
        <v>20</v>
      </c>
      <c r="F37" s="37">
        <f t="shared" si="13"/>
        <v>0.88764044943820219</v>
      </c>
      <c r="G37" s="18">
        <v>249</v>
      </c>
      <c r="H37" s="18">
        <v>20</v>
      </c>
      <c r="I37" s="37">
        <f t="shared" si="14"/>
        <v>0.91967871485943775</v>
      </c>
      <c r="J37" s="18">
        <v>478</v>
      </c>
      <c r="K37" s="18">
        <v>79</v>
      </c>
      <c r="L37" s="37">
        <f t="shared" si="15"/>
        <v>0.83472803347280333</v>
      </c>
      <c r="M37" s="20">
        <v>7.32</v>
      </c>
      <c r="N37" s="20">
        <v>7.56</v>
      </c>
      <c r="O37" s="20">
        <v>2.1459999999999999</v>
      </c>
      <c r="P37" s="20">
        <v>2.5539999999999998</v>
      </c>
      <c r="Q37" s="20">
        <v>39.1</v>
      </c>
      <c r="R37" s="18">
        <v>31.1</v>
      </c>
      <c r="S37" s="21">
        <v>49.7</v>
      </c>
      <c r="T37" s="20">
        <v>36.1</v>
      </c>
      <c r="U37" s="20"/>
      <c r="V37" s="20">
        <v>5.8</v>
      </c>
      <c r="W37" s="20">
        <v>3.6</v>
      </c>
      <c r="X37" s="20"/>
      <c r="Y37" s="18">
        <v>105</v>
      </c>
      <c r="Z37" s="18">
        <v>312</v>
      </c>
      <c r="AA37" s="18">
        <v>2160</v>
      </c>
      <c r="AB37" s="18">
        <f t="shared" si="16"/>
        <v>2577</v>
      </c>
      <c r="AC37" s="38">
        <v>10539</v>
      </c>
      <c r="AD37" s="18">
        <f t="shared" si="17"/>
        <v>13116</v>
      </c>
      <c r="AE37" s="19">
        <f t="shared" si="18"/>
        <v>0.73028953229398663</v>
      </c>
      <c r="AF37" s="19">
        <f t="shared" si="19"/>
        <v>0.14348552338530066</v>
      </c>
      <c r="AG37" s="20">
        <v>77</v>
      </c>
      <c r="AH37" s="20">
        <v>2.35</v>
      </c>
      <c r="AI37" s="63">
        <f t="shared" si="20"/>
        <v>0.69591346153846156</v>
      </c>
      <c r="AJ37" s="64">
        <f t="shared" si="21"/>
        <v>103.062</v>
      </c>
      <c r="AK37" s="65">
        <f t="shared" si="23"/>
        <v>0.92442235935706085</v>
      </c>
      <c r="AL37" s="66">
        <f t="shared" si="22"/>
        <v>144.17099999999999</v>
      </c>
      <c r="AM37" s="65">
        <f t="shared" si="24"/>
        <v>0.82124384797666783</v>
      </c>
      <c r="AN37" s="79">
        <f t="shared" si="25"/>
        <v>1922.2800000000002</v>
      </c>
    </row>
    <row r="38" spans="1:40" s="12" customFormat="1" ht="15" thickTop="1" thickBot="1" x14ac:dyDescent="0.35">
      <c r="A38" s="22" t="s">
        <v>65</v>
      </c>
      <c r="B38" s="23">
        <f>SUM(B26:B37)</f>
        <v>224778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  <c r="N38" s="25"/>
      <c r="O38" s="25"/>
      <c r="P38" s="25"/>
      <c r="Q38" s="24"/>
      <c r="R38" s="24"/>
      <c r="S38" s="24"/>
      <c r="T38" s="24"/>
      <c r="U38" s="24"/>
      <c r="V38" s="26"/>
      <c r="W38" s="26"/>
      <c r="X38" s="26"/>
      <c r="Y38" s="24">
        <f>SUM(Y30:Y37)</f>
        <v>989</v>
      </c>
      <c r="Z38" s="24"/>
      <c r="AA38" s="24"/>
      <c r="AB38" s="24"/>
      <c r="AC38" s="24">
        <f>SUM(AC26:AC37)</f>
        <v>149269</v>
      </c>
      <c r="AD38" s="23">
        <f>SUM(AD26:AD37)</f>
        <v>181600</v>
      </c>
      <c r="AE38" s="25">
        <f>SUM(AE26:AE37)</f>
        <v>10.39435301198559</v>
      </c>
      <c r="AF38" s="25">
        <f t="shared" ref="AF38" si="26">SUM(AF26:AF37)</f>
        <v>1.7129923365041995</v>
      </c>
      <c r="AG38" s="24">
        <f>SUM(AG26:AG37)</f>
        <v>1111</v>
      </c>
      <c r="AH38" s="24"/>
      <c r="AI38" s="67"/>
      <c r="AJ38" s="68"/>
      <c r="AK38" s="69"/>
      <c r="AL38" s="70"/>
      <c r="AM38" s="69"/>
      <c r="AN38" s="75"/>
    </row>
    <row r="39" spans="1:40" s="12" customFormat="1" ht="15" thickTop="1" thickBot="1" x14ac:dyDescent="0.35">
      <c r="A39" s="27" t="s">
        <v>66</v>
      </c>
      <c r="B39" s="28">
        <f t="shared" ref="B39:J39" si="27">AVERAGE(B26:B37)</f>
        <v>18731.5</v>
      </c>
      <c r="C39" s="28">
        <f t="shared" si="27"/>
        <v>613.83333333333337</v>
      </c>
      <c r="D39" s="28">
        <f t="shared" si="27"/>
        <v>148.91666666666666</v>
      </c>
      <c r="E39" s="28">
        <f>AVERAGE(E26:E37)</f>
        <v>20.583333333333332</v>
      </c>
      <c r="F39" s="40">
        <f>AVERAGE(F26:F37)</f>
        <v>0.8548517288238825</v>
      </c>
      <c r="G39" s="28">
        <f>AVERAGE(G26:G37)</f>
        <v>229.5</v>
      </c>
      <c r="H39" s="28">
        <f>AVERAGE(H26:H37)</f>
        <v>20.416666666666668</v>
      </c>
      <c r="I39" s="40">
        <f>AVERAGE(I26:I37)</f>
        <v>0.9100201415869561</v>
      </c>
      <c r="J39" s="28">
        <f t="shared" si="27"/>
        <v>450.08333333333331</v>
      </c>
      <c r="K39" s="28">
        <f>AVERAGE(K26:K37)</f>
        <v>72.5</v>
      </c>
      <c r="L39" s="40">
        <f>AVERAGE(L26:L37)</f>
        <v>0.83370237922932289</v>
      </c>
      <c r="M39" s="29">
        <f t="shared" ref="M39:R39" si="28">AVERAGE(M26:M37)</f>
        <v>7.2432500000000006</v>
      </c>
      <c r="N39" s="29">
        <f t="shared" si="28"/>
        <v>7.330000000000001</v>
      </c>
      <c r="O39" s="29">
        <f t="shared" si="28"/>
        <v>1.929083333333333</v>
      </c>
      <c r="P39" s="29">
        <f t="shared" si="28"/>
        <v>1.7519999999999998</v>
      </c>
      <c r="Q39" s="28">
        <f t="shared" si="28"/>
        <v>47.273333333333341</v>
      </c>
      <c r="R39" s="28">
        <f t="shared" si="28"/>
        <v>14.388333333333334</v>
      </c>
      <c r="S39" s="28">
        <f t="shared" ref="S39:W39" si="29">AVERAGE(S26:S37)</f>
        <v>54.481666666666676</v>
      </c>
      <c r="T39" s="28">
        <f t="shared" si="29"/>
        <v>32.420833333333334</v>
      </c>
      <c r="U39" s="28"/>
      <c r="V39" s="30">
        <f t="shared" si="29"/>
        <v>6.6149999999999993</v>
      </c>
      <c r="W39" s="30">
        <f t="shared" si="29"/>
        <v>4.2691666666666679</v>
      </c>
      <c r="X39" s="30"/>
      <c r="Y39" s="28">
        <f>ABS(AVERAGE(Y30:Y37))</f>
        <v>123.625</v>
      </c>
      <c r="Z39" s="28"/>
      <c r="AA39" s="28"/>
      <c r="AB39" s="28"/>
      <c r="AC39" s="28">
        <f>AVERAGE(AC30:AC37)</f>
        <v>11890.75</v>
      </c>
      <c r="AD39" s="28">
        <f>AVERAGE(AD30:AD37)</f>
        <v>14743</v>
      </c>
      <c r="AE39" s="29">
        <f>AVERAGE(AE26:AE37)</f>
        <v>0.86619608433213247</v>
      </c>
      <c r="AF39" s="29">
        <f>AVERAGE(AF26:AF37)</f>
        <v>0.14274936137534996</v>
      </c>
      <c r="AG39" s="28"/>
      <c r="AH39" s="28"/>
      <c r="AI39" s="71">
        <f>C39/$C$2</f>
        <v>0.73778044871794879</v>
      </c>
      <c r="AJ39" s="72">
        <f>(C39*D39)/1000</f>
        <v>91.410013888888884</v>
      </c>
      <c r="AK39" s="73">
        <f t="shared" si="23"/>
        <v>0.81990899369339199</v>
      </c>
      <c r="AL39" s="74">
        <f>(C39*G39)/1000</f>
        <v>140.87475000000001</v>
      </c>
      <c r="AM39" s="73">
        <f t="shared" si="24"/>
        <v>0.80246736009843245</v>
      </c>
      <c r="AN39" s="76">
        <f>AVERAGE(AN26:AN37)</f>
        <v>1836.8311111111109</v>
      </c>
    </row>
    <row r="40" spans="1:40" ht="16" thickTop="1" x14ac:dyDescent="0.35"/>
    <row r="41" spans="1:40" ht="16" thickBot="1" x14ac:dyDescent="0.4"/>
    <row r="42" spans="1:40" ht="16" thickTop="1" x14ac:dyDescent="0.35">
      <c r="A42" s="9" t="s">
        <v>5</v>
      </c>
      <c r="B42" s="10" t="s">
        <v>6</v>
      </c>
      <c r="C42" s="10" t="s">
        <v>6</v>
      </c>
      <c r="D42" s="10" t="s">
        <v>7</v>
      </c>
      <c r="E42" s="10" t="s">
        <v>8</v>
      </c>
      <c r="F42" s="11" t="s">
        <v>2</v>
      </c>
      <c r="G42" s="10" t="s">
        <v>9</v>
      </c>
      <c r="H42" s="10" t="s">
        <v>10</v>
      </c>
      <c r="I42" s="11" t="s">
        <v>3</v>
      </c>
      <c r="J42" s="10" t="s">
        <v>11</v>
      </c>
      <c r="K42" s="10" t="s">
        <v>12</v>
      </c>
      <c r="L42" s="11" t="s">
        <v>13</v>
      </c>
      <c r="M42" s="10" t="s">
        <v>16</v>
      </c>
      <c r="N42" s="10" t="s">
        <v>17</v>
      </c>
      <c r="O42" s="10" t="s">
        <v>18</v>
      </c>
      <c r="P42" s="10" t="s">
        <v>19</v>
      </c>
      <c r="Q42" s="10" t="s">
        <v>20</v>
      </c>
      <c r="R42" s="10" t="s">
        <v>21</v>
      </c>
      <c r="S42" s="10" t="s">
        <v>67</v>
      </c>
      <c r="T42" s="10" t="s">
        <v>68</v>
      </c>
      <c r="U42" s="10"/>
      <c r="V42" s="10" t="s">
        <v>24</v>
      </c>
      <c r="W42" s="10" t="s">
        <v>25</v>
      </c>
      <c r="X42" s="10"/>
      <c r="Y42" s="35" t="s">
        <v>61</v>
      </c>
      <c r="Z42" s="35" t="s">
        <v>62</v>
      </c>
      <c r="AA42" s="35" t="s">
        <v>63</v>
      </c>
      <c r="AB42" s="35" t="s">
        <v>27</v>
      </c>
      <c r="AC42" s="35" t="s">
        <v>26</v>
      </c>
      <c r="AD42" s="35" t="s">
        <v>28</v>
      </c>
      <c r="AE42" s="35" t="s">
        <v>29</v>
      </c>
      <c r="AF42" s="35" t="s">
        <v>27</v>
      </c>
      <c r="AG42" s="10" t="s">
        <v>14</v>
      </c>
      <c r="AH42" s="35" t="s">
        <v>15</v>
      </c>
      <c r="AI42" s="55" t="s">
        <v>30</v>
      </c>
      <c r="AJ42" s="56" t="s">
        <v>31</v>
      </c>
      <c r="AK42" s="57" t="s">
        <v>32</v>
      </c>
      <c r="AL42" s="58" t="s">
        <v>30</v>
      </c>
      <c r="AM42" s="57" t="s">
        <v>30</v>
      </c>
      <c r="AN42" s="55" t="s">
        <v>92</v>
      </c>
    </row>
    <row r="43" spans="1:40" ht="16" thickBot="1" x14ac:dyDescent="0.4">
      <c r="A43" s="13" t="s">
        <v>69</v>
      </c>
      <c r="B43" s="14" t="s">
        <v>34</v>
      </c>
      <c r="C43" s="15" t="s">
        <v>35</v>
      </c>
      <c r="D43" s="14" t="s">
        <v>36</v>
      </c>
      <c r="E43" s="14" t="s">
        <v>36</v>
      </c>
      <c r="F43" s="16" t="s">
        <v>37</v>
      </c>
      <c r="G43" s="14" t="s">
        <v>36</v>
      </c>
      <c r="H43" s="14" t="s">
        <v>36</v>
      </c>
      <c r="I43" s="16" t="s">
        <v>37</v>
      </c>
      <c r="J43" s="14" t="s">
        <v>36</v>
      </c>
      <c r="K43" s="14" t="s">
        <v>36</v>
      </c>
      <c r="L43" s="16" t="s">
        <v>37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5" t="s">
        <v>40</v>
      </c>
      <c r="Z43" s="15" t="s">
        <v>40</v>
      </c>
      <c r="AA43" s="15" t="s">
        <v>40</v>
      </c>
      <c r="AB43" s="15" t="s">
        <v>40</v>
      </c>
      <c r="AC43" s="15" t="s">
        <v>40</v>
      </c>
      <c r="AD43" s="15" t="s">
        <v>40</v>
      </c>
      <c r="AE43" s="15" t="s">
        <v>41</v>
      </c>
      <c r="AF43" s="15" t="s">
        <v>41</v>
      </c>
      <c r="AG43" s="14" t="s">
        <v>38</v>
      </c>
      <c r="AH43" s="36" t="s">
        <v>39</v>
      </c>
      <c r="AI43" s="59" t="s">
        <v>6</v>
      </c>
      <c r="AJ43" s="60" t="s">
        <v>42</v>
      </c>
      <c r="AK43" s="61" t="s">
        <v>43</v>
      </c>
      <c r="AL43" s="62" t="s">
        <v>44</v>
      </c>
      <c r="AM43" s="61" t="s">
        <v>45</v>
      </c>
      <c r="AN43" s="78" t="s">
        <v>93</v>
      </c>
    </row>
    <row r="44" spans="1:40" ht="16" thickTop="1" x14ac:dyDescent="0.35">
      <c r="A44" s="17" t="s">
        <v>46</v>
      </c>
      <c r="B44" s="18">
        <v>10504</v>
      </c>
      <c r="C44" s="18">
        <v>339</v>
      </c>
      <c r="D44" s="18">
        <v>184</v>
      </c>
      <c r="E44" s="18">
        <v>42</v>
      </c>
      <c r="F44" s="39">
        <f>+(D44-E44)/D44</f>
        <v>0.77173913043478259</v>
      </c>
      <c r="G44" s="18">
        <v>350</v>
      </c>
      <c r="H44" s="18">
        <v>31</v>
      </c>
      <c r="I44" s="39">
        <f>+(G44-H44)/G44</f>
        <v>0.91142857142857148</v>
      </c>
      <c r="J44" s="18">
        <v>710</v>
      </c>
      <c r="K44" s="18">
        <v>120</v>
      </c>
      <c r="L44" s="39">
        <f>+(J44-K44)/J44</f>
        <v>0.83098591549295775</v>
      </c>
      <c r="M44" s="20">
        <v>7.3170000000000002</v>
      </c>
      <c r="N44" s="20">
        <v>7.45</v>
      </c>
      <c r="O44" s="18">
        <v>2535</v>
      </c>
      <c r="P44" s="18">
        <v>2470</v>
      </c>
      <c r="Q44" s="21">
        <v>69.599999999999994</v>
      </c>
      <c r="R44" s="21">
        <v>49.9</v>
      </c>
      <c r="S44" s="21">
        <v>81.400000000000006</v>
      </c>
      <c r="T44" s="21">
        <v>56.3</v>
      </c>
      <c r="U44" s="21"/>
      <c r="V44" s="21">
        <v>8.8000000000000007</v>
      </c>
      <c r="W44" s="21">
        <v>5.7</v>
      </c>
      <c r="X44" s="21"/>
      <c r="Y44" s="18">
        <v>82</v>
      </c>
      <c r="Z44" s="18">
        <v>619</v>
      </c>
      <c r="AA44" s="18">
        <v>1229</v>
      </c>
      <c r="AB44" s="18">
        <f>SUM(Y44:AA44)</f>
        <v>1930</v>
      </c>
      <c r="AC44" s="38">
        <v>11789</v>
      </c>
      <c r="AD44" s="18">
        <f>SUM(AB44:AC44)</f>
        <v>13719</v>
      </c>
      <c r="AE44" s="19">
        <f t="shared" ref="AE44:AE55" si="30">AD44/B44</f>
        <v>1.306073876618431</v>
      </c>
      <c r="AF44" s="19">
        <f t="shared" ref="AF44:AF55" si="31">AB44/B44</f>
        <v>0.18373952779893374</v>
      </c>
      <c r="AG44" s="20">
        <v>99</v>
      </c>
      <c r="AH44" s="20">
        <v>2.38</v>
      </c>
      <c r="AI44" s="63">
        <f t="shared" ref="AI44:AI55" si="32">C44/$C$2</f>
        <v>0.40745192307692307</v>
      </c>
      <c r="AJ44" s="64">
        <f t="shared" ref="AJ44:AJ55" si="33">(C44*D44)/1000</f>
        <v>62.375999999999998</v>
      </c>
      <c r="AK44" s="65">
        <f>(AJ44)/$E$3</f>
        <v>0.55948622273249138</v>
      </c>
      <c r="AL44" s="66">
        <f t="shared" ref="AL44:AL55" si="34">(C44*G44)/1000</f>
        <v>118.65</v>
      </c>
      <c r="AM44" s="65">
        <f>(AL44)/$G$3</f>
        <v>0.67586811884797671</v>
      </c>
      <c r="AN44" s="79">
        <f>(0.8*C44*G44)/60</f>
        <v>1582</v>
      </c>
    </row>
    <row r="45" spans="1:40" x14ac:dyDescent="0.35">
      <c r="A45" s="17" t="s">
        <v>47</v>
      </c>
      <c r="B45" s="18">
        <v>13900</v>
      </c>
      <c r="C45" s="18">
        <v>496</v>
      </c>
      <c r="D45" s="18">
        <v>137</v>
      </c>
      <c r="E45" s="18">
        <v>19</v>
      </c>
      <c r="F45" s="39">
        <f>+(D45-E45)/D45</f>
        <v>0.86131386861313863</v>
      </c>
      <c r="G45" s="18">
        <v>251</v>
      </c>
      <c r="H45" s="18">
        <v>18</v>
      </c>
      <c r="I45" s="39">
        <f t="shared" ref="I45:I55" si="35">+(G45-H45)/G45</f>
        <v>0.92828685258964139</v>
      </c>
      <c r="J45" s="18">
        <v>503</v>
      </c>
      <c r="K45" s="18">
        <v>61</v>
      </c>
      <c r="L45" s="39">
        <f>+(J45-K45)/J45</f>
        <v>0.87872763419483102</v>
      </c>
      <c r="M45" s="20">
        <v>7.2190000000000003</v>
      </c>
      <c r="N45" s="20">
        <v>7.19</v>
      </c>
      <c r="O45" s="18">
        <v>2436</v>
      </c>
      <c r="P45" s="18">
        <v>1938</v>
      </c>
      <c r="Q45" s="21">
        <v>49</v>
      </c>
      <c r="R45" s="21">
        <v>13.2</v>
      </c>
      <c r="S45" s="21">
        <v>59.8</v>
      </c>
      <c r="T45" s="21">
        <v>38.4</v>
      </c>
      <c r="U45" s="21"/>
      <c r="V45" s="21">
        <v>6.3</v>
      </c>
      <c r="W45" s="21">
        <v>4.3</v>
      </c>
      <c r="X45" s="21"/>
      <c r="Y45" s="18">
        <v>530</v>
      </c>
      <c r="Z45" s="18">
        <v>432</v>
      </c>
      <c r="AA45" s="18">
        <v>1596</v>
      </c>
      <c r="AB45" s="18">
        <f t="shared" ref="AB45:AB55" si="36">SUM(Y45:AA45)</f>
        <v>2558</v>
      </c>
      <c r="AC45" s="18">
        <v>12714</v>
      </c>
      <c r="AD45" s="18">
        <f t="shared" ref="AD45:AD55" si="37">SUM(AB45:AC45)</f>
        <v>15272</v>
      </c>
      <c r="AE45" s="19">
        <f t="shared" si="30"/>
        <v>1.0987050359712229</v>
      </c>
      <c r="AF45" s="19">
        <f t="shared" si="31"/>
        <v>0.18402877697841727</v>
      </c>
      <c r="AG45" s="20">
        <v>88</v>
      </c>
      <c r="AH45" s="20">
        <v>2.63</v>
      </c>
      <c r="AI45" s="63">
        <f t="shared" si="32"/>
        <v>0.59615384615384615</v>
      </c>
      <c r="AJ45" s="64">
        <f t="shared" si="33"/>
        <v>67.951999999999998</v>
      </c>
      <c r="AK45" s="65">
        <f t="shared" ref="AK45:AK57" si="38">(AJ45)/$E$3</f>
        <v>0.60950057405281288</v>
      </c>
      <c r="AL45" s="66">
        <f t="shared" si="34"/>
        <v>124.496</v>
      </c>
      <c r="AM45" s="65">
        <f t="shared" ref="AM45:AM57" si="39">(AL45)/$G$3</f>
        <v>0.7091687932920161</v>
      </c>
      <c r="AN45" s="79">
        <f t="shared" ref="AN45:AN55" si="40">(0.8*C45*G45)/60</f>
        <v>1659.9466666666667</v>
      </c>
    </row>
    <row r="46" spans="1:40" x14ac:dyDescent="0.35">
      <c r="A46" s="17" t="s">
        <v>48</v>
      </c>
      <c r="B46" s="18">
        <v>14241</v>
      </c>
      <c r="C46" s="18">
        <v>459</v>
      </c>
      <c r="D46" s="18">
        <v>177</v>
      </c>
      <c r="E46" s="18">
        <v>17</v>
      </c>
      <c r="F46" s="39">
        <f>+(D46-E46)/D46</f>
        <v>0.903954802259887</v>
      </c>
      <c r="G46" s="18">
        <v>304</v>
      </c>
      <c r="H46" s="18">
        <v>19</v>
      </c>
      <c r="I46" s="39">
        <f t="shared" si="35"/>
        <v>0.9375</v>
      </c>
      <c r="J46" s="18">
        <v>596</v>
      </c>
      <c r="K46" s="18">
        <v>67</v>
      </c>
      <c r="L46" s="39">
        <f>+(J46-K46)/J46</f>
        <v>0.88758389261744963</v>
      </c>
      <c r="M46" s="20">
        <v>7.3159999999999998</v>
      </c>
      <c r="N46" s="20">
        <v>7.27</v>
      </c>
      <c r="O46" s="18">
        <v>2174</v>
      </c>
      <c r="P46" s="18">
        <v>1915</v>
      </c>
      <c r="Q46" s="21">
        <v>62.4</v>
      </c>
      <c r="R46" s="21">
        <v>10.8</v>
      </c>
      <c r="S46" s="21">
        <v>73.2</v>
      </c>
      <c r="T46" s="21">
        <v>38.1</v>
      </c>
      <c r="U46" s="21"/>
      <c r="V46" s="21">
        <v>8.1999999999999993</v>
      </c>
      <c r="W46" s="21">
        <v>4.5999999999999996</v>
      </c>
      <c r="X46" s="21"/>
      <c r="Y46" s="18">
        <v>923</v>
      </c>
      <c r="Z46" s="18">
        <v>842</v>
      </c>
      <c r="AA46" s="18">
        <v>1919</v>
      </c>
      <c r="AB46" s="18">
        <f t="shared" si="36"/>
        <v>3684</v>
      </c>
      <c r="AC46" s="18">
        <v>14590</v>
      </c>
      <c r="AD46" s="18">
        <f t="shared" si="37"/>
        <v>18274</v>
      </c>
      <c r="AE46" s="19">
        <f t="shared" si="30"/>
        <v>1.2831964047468576</v>
      </c>
      <c r="AF46" s="19">
        <f t="shared" si="31"/>
        <v>0.25868969875710973</v>
      </c>
      <c r="AG46" s="20">
        <v>99</v>
      </c>
      <c r="AH46" s="20">
        <v>3.03</v>
      </c>
      <c r="AI46" s="63">
        <f t="shared" si="32"/>
        <v>0.55168269230769229</v>
      </c>
      <c r="AJ46" s="64">
        <f t="shared" si="33"/>
        <v>81.242999999999995</v>
      </c>
      <c r="AK46" s="65">
        <f t="shared" si="38"/>
        <v>0.72871519804822038</v>
      </c>
      <c r="AL46" s="66">
        <f t="shared" si="34"/>
        <v>139.536</v>
      </c>
      <c r="AM46" s="65">
        <f t="shared" si="39"/>
        <v>0.79484141450966095</v>
      </c>
      <c r="AN46" s="79">
        <f t="shared" si="40"/>
        <v>1860.4800000000002</v>
      </c>
    </row>
    <row r="47" spans="1:40" x14ac:dyDescent="0.35">
      <c r="A47" s="17" t="s">
        <v>49</v>
      </c>
      <c r="B47" s="18">
        <v>12806</v>
      </c>
      <c r="C47" s="18">
        <v>800</v>
      </c>
      <c r="D47" s="18">
        <v>160</v>
      </c>
      <c r="E47" s="18">
        <v>23</v>
      </c>
      <c r="F47" s="39">
        <v>0.68</v>
      </c>
      <c r="G47" s="18">
        <v>299</v>
      </c>
      <c r="H47" s="18">
        <v>21</v>
      </c>
      <c r="I47" s="39">
        <v>0.77</v>
      </c>
      <c r="J47" s="18">
        <v>512</v>
      </c>
      <c r="K47" s="18">
        <v>72</v>
      </c>
      <c r="L47" s="39">
        <v>0.77</v>
      </c>
      <c r="M47" s="20">
        <v>7.2</v>
      </c>
      <c r="N47" s="20">
        <v>7.27</v>
      </c>
      <c r="O47" s="18">
        <v>2120</v>
      </c>
      <c r="P47" s="18">
        <v>1880</v>
      </c>
      <c r="Q47" s="21">
        <v>63.4</v>
      </c>
      <c r="R47" s="21">
        <v>13</v>
      </c>
      <c r="S47" s="21">
        <v>76.599999999999994</v>
      </c>
      <c r="T47" s="21">
        <v>33.9</v>
      </c>
      <c r="U47" s="21"/>
      <c r="V47" s="21">
        <v>9.6</v>
      </c>
      <c r="W47" s="21">
        <v>4.3</v>
      </c>
      <c r="X47" s="21"/>
      <c r="Y47" s="18">
        <v>399</v>
      </c>
      <c r="Z47" s="18">
        <v>479</v>
      </c>
      <c r="AA47" s="18">
        <v>1057</v>
      </c>
      <c r="AB47" s="18">
        <f t="shared" si="36"/>
        <v>1935</v>
      </c>
      <c r="AC47" s="18">
        <v>11327</v>
      </c>
      <c r="AD47" s="18">
        <f t="shared" si="37"/>
        <v>13262</v>
      </c>
      <c r="AE47" s="19">
        <f t="shared" si="30"/>
        <v>1.0356083086053411</v>
      </c>
      <c r="AF47" s="19">
        <f t="shared" si="31"/>
        <v>0.15110104638450728</v>
      </c>
      <c r="AG47" s="20">
        <v>99</v>
      </c>
      <c r="AH47" s="20">
        <v>2.5099999999999998</v>
      </c>
      <c r="AI47" s="63">
        <f t="shared" si="32"/>
        <v>0.96153846153846156</v>
      </c>
      <c r="AJ47" s="64">
        <f t="shared" si="33"/>
        <v>128</v>
      </c>
      <c r="AK47" s="65">
        <f t="shared" si="38"/>
        <v>1.1481056257175659</v>
      </c>
      <c r="AL47" s="66">
        <f t="shared" si="34"/>
        <v>239.2</v>
      </c>
      <c r="AM47" s="65">
        <f t="shared" si="39"/>
        <v>1.3625592417061612</v>
      </c>
      <c r="AN47" s="79">
        <f t="shared" si="40"/>
        <v>3189.3333333333335</v>
      </c>
    </row>
    <row r="48" spans="1:40" x14ac:dyDescent="0.35">
      <c r="A48" s="17" t="s">
        <v>50</v>
      </c>
      <c r="B48" s="18">
        <v>32096</v>
      </c>
      <c r="C48" s="18">
        <v>1035</v>
      </c>
      <c r="D48" s="18">
        <v>90</v>
      </c>
      <c r="E48" s="18">
        <v>15</v>
      </c>
      <c r="F48" s="39">
        <f t="shared" ref="F48:F55" si="41">+(D48-E48)/D48</f>
        <v>0.83333333333333337</v>
      </c>
      <c r="G48" s="18">
        <v>136</v>
      </c>
      <c r="H48" s="18">
        <v>15</v>
      </c>
      <c r="I48" s="39">
        <f t="shared" si="35"/>
        <v>0.88970588235294112</v>
      </c>
      <c r="J48" s="18">
        <v>248</v>
      </c>
      <c r="K48" s="18">
        <v>56</v>
      </c>
      <c r="L48" s="39">
        <f t="shared" ref="L48:L55" si="42">+(J48-K48)/J48</f>
        <v>0.77419354838709675</v>
      </c>
      <c r="M48" s="20">
        <v>7.2220000000000004</v>
      </c>
      <c r="N48" s="20">
        <v>7.27</v>
      </c>
      <c r="O48" s="18">
        <v>1419</v>
      </c>
      <c r="P48" s="18">
        <v>1254</v>
      </c>
      <c r="Q48" s="21">
        <v>33.700000000000003</v>
      </c>
      <c r="R48" s="21">
        <v>13.3</v>
      </c>
      <c r="S48" s="21">
        <v>41.7</v>
      </c>
      <c r="T48" s="21">
        <v>21.2</v>
      </c>
      <c r="U48" s="21"/>
      <c r="V48" s="21">
        <v>4.7</v>
      </c>
      <c r="W48" s="21">
        <v>2.4</v>
      </c>
      <c r="X48" s="21"/>
      <c r="Y48" s="18">
        <v>870</v>
      </c>
      <c r="Z48" s="18">
        <v>820</v>
      </c>
      <c r="AA48" s="18">
        <v>4155</v>
      </c>
      <c r="AB48" s="18">
        <f t="shared" si="36"/>
        <v>5845</v>
      </c>
      <c r="AC48" s="18">
        <v>9555</v>
      </c>
      <c r="AD48" s="18">
        <f t="shared" si="37"/>
        <v>15400</v>
      </c>
      <c r="AE48" s="19">
        <f t="shared" si="30"/>
        <v>0.47981056829511465</v>
      </c>
      <c r="AF48" s="19">
        <f t="shared" si="31"/>
        <v>0.18210992023928216</v>
      </c>
      <c r="AG48" s="20">
        <v>77</v>
      </c>
      <c r="AH48" s="20">
        <v>3.24</v>
      </c>
      <c r="AI48" s="63">
        <f t="shared" si="32"/>
        <v>1.2439903846153846</v>
      </c>
      <c r="AJ48" s="64">
        <f t="shared" si="33"/>
        <v>93.15</v>
      </c>
      <c r="AK48" s="65">
        <f t="shared" si="38"/>
        <v>0.8355159299655569</v>
      </c>
      <c r="AL48" s="66">
        <f t="shared" si="34"/>
        <v>140.76</v>
      </c>
      <c r="AM48" s="65">
        <f t="shared" si="39"/>
        <v>0.80181370761939486</v>
      </c>
      <c r="AN48" s="79">
        <f t="shared" si="40"/>
        <v>1876.8</v>
      </c>
    </row>
    <row r="49" spans="1:40" x14ac:dyDescent="0.35">
      <c r="A49" s="17" t="s">
        <v>51</v>
      </c>
      <c r="B49" s="18">
        <v>39702</v>
      </c>
      <c r="C49" s="18">
        <v>1323</v>
      </c>
      <c r="D49" s="18">
        <v>81</v>
      </c>
      <c r="E49" s="18">
        <v>14</v>
      </c>
      <c r="F49" s="39">
        <f t="shared" si="41"/>
        <v>0.8271604938271605</v>
      </c>
      <c r="G49" s="18">
        <v>83</v>
      </c>
      <c r="H49" s="18">
        <v>17</v>
      </c>
      <c r="I49" s="39">
        <f t="shared" si="35"/>
        <v>0.79518072289156627</v>
      </c>
      <c r="J49" s="18">
        <v>158</v>
      </c>
      <c r="K49" s="18">
        <v>33</v>
      </c>
      <c r="L49" s="39">
        <f t="shared" si="42"/>
        <v>0.79113924050632911</v>
      </c>
      <c r="M49" s="20">
        <v>7.39</v>
      </c>
      <c r="N49" s="20">
        <v>7.54</v>
      </c>
      <c r="O49" s="18">
        <v>1350</v>
      </c>
      <c r="P49" s="18">
        <v>1285</v>
      </c>
      <c r="Q49" s="21">
        <v>11.8</v>
      </c>
      <c r="R49" s="21">
        <v>9.1999999999999993</v>
      </c>
      <c r="S49" s="21">
        <v>19.3</v>
      </c>
      <c r="T49" s="21">
        <v>17.899999999999999</v>
      </c>
      <c r="U49" s="21"/>
      <c r="V49" s="21">
        <v>2.6</v>
      </c>
      <c r="W49" s="21">
        <v>2.1</v>
      </c>
      <c r="X49" s="21"/>
      <c r="Y49" s="18">
        <v>1032</v>
      </c>
      <c r="Z49" s="18">
        <v>1461</v>
      </c>
      <c r="AA49" s="18">
        <v>5249</v>
      </c>
      <c r="AB49" s="18">
        <f t="shared" si="36"/>
        <v>7742</v>
      </c>
      <c r="AC49" s="38">
        <v>9775</v>
      </c>
      <c r="AD49" s="18">
        <f t="shared" si="37"/>
        <v>17517</v>
      </c>
      <c r="AE49" s="19">
        <f t="shared" si="30"/>
        <v>0.44121202962067402</v>
      </c>
      <c r="AF49" s="19">
        <f t="shared" si="31"/>
        <v>0.19500277064127752</v>
      </c>
      <c r="AG49" s="20">
        <v>99</v>
      </c>
      <c r="AH49" s="20">
        <v>2.9</v>
      </c>
      <c r="AI49" s="63">
        <f t="shared" si="32"/>
        <v>1.5901442307692308</v>
      </c>
      <c r="AJ49" s="64">
        <f t="shared" si="33"/>
        <v>107.163</v>
      </c>
      <c r="AK49" s="65">
        <f t="shared" si="38"/>
        <v>0.96120658725602748</v>
      </c>
      <c r="AL49" s="66">
        <f t="shared" si="34"/>
        <v>109.809</v>
      </c>
      <c r="AM49" s="65">
        <f t="shared" si="39"/>
        <v>0.6255069722931097</v>
      </c>
      <c r="AN49" s="79">
        <f t="shared" si="40"/>
        <v>1464.1200000000001</v>
      </c>
    </row>
    <row r="50" spans="1:40" x14ac:dyDescent="0.35">
      <c r="A50" s="17" t="s">
        <v>53</v>
      </c>
      <c r="B50" s="18">
        <v>25445</v>
      </c>
      <c r="C50" s="18">
        <v>821</v>
      </c>
      <c r="D50" s="18">
        <v>79</v>
      </c>
      <c r="E50" s="18">
        <v>25</v>
      </c>
      <c r="F50" s="39">
        <f t="shared" si="41"/>
        <v>0.68354430379746833</v>
      </c>
      <c r="G50" s="18">
        <v>104</v>
      </c>
      <c r="H50" s="18">
        <v>19</v>
      </c>
      <c r="I50" s="39">
        <f t="shared" si="35"/>
        <v>0.81730769230769229</v>
      </c>
      <c r="J50" s="18">
        <v>187</v>
      </c>
      <c r="K50" s="18">
        <v>70</v>
      </c>
      <c r="L50" s="39">
        <f t="shared" si="42"/>
        <v>0.62566844919786091</v>
      </c>
      <c r="M50" s="20">
        <v>7.3310000000000004</v>
      </c>
      <c r="N50" s="20">
        <v>7.31</v>
      </c>
      <c r="O50" s="18">
        <v>1427</v>
      </c>
      <c r="P50" s="18">
        <v>1420</v>
      </c>
      <c r="Q50" s="21">
        <v>20.2</v>
      </c>
      <c r="R50" s="21">
        <v>15.4</v>
      </c>
      <c r="S50" s="21">
        <v>26.7</v>
      </c>
      <c r="T50" s="21">
        <v>22.9</v>
      </c>
      <c r="U50" s="21"/>
      <c r="V50" s="21">
        <v>2.9</v>
      </c>
      <c r="W50" s="21">
        <v>3.4</v>
      </c>
      <c r="X50" s="21"/>
      <c r="Y50" s="18">
        <v>765</v>
      </c>
      <c r="Z50" s="18">
        <v>449</v>
      </c>
      <c r="AA50" s="18">
        <v>2600</v>
      </c>
      <c r="AB50" s="18">
        <f t="shared" si="36"/>
        <v>3814</v>
      </c>
      <c r="AC50" s="38">
        <v>9999</v>
      </c>
      <c r="AD50" s="18">
        <f t="shared" si="37"/>
        <v>13813</v>
      </c>
      <c r="AE50" s="19">
        <f t="shared" si="30"/>
        <v>0.54285714285714282</v>
      </c>
      <c r="AF50" s="19">
        <f t="shared" si="31"/>
        <v>0.14989192375712321</v>
      </c>
      <c r="AG50" s="20">
        <v>99</v>
      </c>
      <c r="AH50" s="20">
        <v>2.89</v>
      </c>
      <c r="AI50" s="63">
        <f t="shared" si="32"/>
        <v>0.98677884615384615</v>
      </c>
      <c r="AJ50" s="64">
        <f t="shared" si="33"/>
        <v>64.858999999999995</v>
      </c>
      <c r="AK50" s="65">
        <f t="shared" si="38"/>
        <v>0.5817576779563719</v>
      </c>
      <c r="AL50" s="66">
        <f t="shared" si="34"/>
        <v>85.384</v>
      </c>
      <c r="AM50" s="65">
        <f t="shared" si="39"/>
        <v>0.48637440758293843</v>
      </c>
      <c r="AN50" s="79">
        <f t="shared" si="40"/>
        <v>1138.4533333333336</v>
      </c>
    </row>
    <row r="51" spans="1:40" x14ac:dyDescent="0.35">
      <c r="A51" s="17" t="s">
        <v>54</v>
      </c>
      <c r="B51" s="18">
        <v>20834</v>
      </c>
      <c r="C51" s="18">
        <v>672</v>
      </c>
      <c r="D51" s="18">
        <v>93</v>
      </c>
      <c r="E51" s="18">
        <v>25</v>
      </c>
      <c r="F51" s="39">
        <f t="shared" si="41"/>
        <v>0.73118279569892475</v>
      </c>
      <c r="G51" s="18">
        <v>115</v>
      </c>
      <c r="H51" s="18">
        <v>15</v>
      </c>
      <c r="I51" s="39">
        <f t="shared" si="35"/>
        <v>0.86956521739130432</v>
      </c>
      <c r="J51" s="18">
        <v>218</v>
      </c>
      <c r="K51" s="18">
        <v>58</v>
      </c>
      <c r="L51" s="39">
        <f t="shared" si="42"/>
        <v>0.73394495412844041</v>
      </c>
      <c r="M51" s="20">
        <v>7.1909999999999998</v>
      </c>
      <c r="N51" s="20">
        <v>7.28</v>
      </c>
      <c r="O51" s="18">
        <v>1607</v>
      </c>
      <c r="P51" s="18">
        <v>1527</v>
      </c>
      <c r="Q51" s="21">
        <v>24.7</v>
      </c>
      <c r="R51" s="21">
        <v>7.6</v>
      </c>
      <c r="S51" s="21">
        <v>31.5</v>
      </c>
      <c r="T51" s="21">
        <v>21.9</v>
      </c>
      <c r="U51" s="21"/>
      <c r="V51" s="21">
        <v>3.8</v>
      </c>
      <c r="W51" s="21">
        <v>2.8</v>
      </c>
      <c r="X51" s="21"/>
      <c r="Y51" s="18">
        <v>749</v>
      </c>
      <c r="Z51" s="18">
        <v>598</v>
      </c>
      <c r="AA51" s="18">
        <v>2631</v>
      </c>
      <c r="AB51" s="18">
        <f t="shared" si="36"/>
        <v>3978</v>
      </c>
      <c r="AC51" s="38">
        <v>9636</v>
      </c>
      <c r="AD51" s="18">
        <f t="shared" si="37"/>
        <v>13614</v>
      </c>
      <c r="AE51" s="19">
        <f t="shared" si="30"/>
        <v>0.65345108956513387</v>
      </c>
      <c r="AF51" s="19">
        <f t="shared" si="31"/>
        <v>0.1909378899875204</v>
      </c>
      <c r="AG51" s="20">
        <v>110</v>
      </c>
      <c r="AH51" s="20">
        <v>1.85</v>
      </c>
      <c r="AI51" s="63">
        <f t="shared" si="32"/>
        <v>0.80769230769230771</v>
      </c>
      <c r="AJ51" s="64">
        <f t="shared" si="33"/>
        <v>62.496000000000002</v>
      </c>
      <c r="AK51" s="65">
        <f t="shared" si="38"/>
        <v>0.56056257175660162</v>
      </c>
      <c r="AL51" s="66">
        <f t="shared" si="34"/>
        <v>77.28</v>
      </c>
      <c r="AM51" s="65">
        <f t="shared" si="39"/>
        <v>0.44021144732045209</v>
      </c>
      <c r="AN51" s="79">
        <f t="shared" si="40"/>
        <v>1030.4000000000001</v>
      </c>
    </row>
    <row r="52" spans="1:40" x14ac:dyDescent="0.35">
      <c r="A52" s="17" t="s">
        <v>55</v>
      </c>
      <c r="B52" s="18">
        <v>24683</v>
      </c>
      <c r="C52" s="18">
        <v>823</v>
      </c>
      <c r="D52" s="18">
        <v>149</v>
      </c>
      <c r="E52" s="18">
        <v>13</v>
      </c>
      <c r="F52" s="39">
        <f t="shared" si="41"/>
        <v>0.91275167785234901</v>
      </c>
      <c r="G52" s="18">
        <v>121</v>
      </c>
      <c r="H52" s="18">
        <v>18</v>
      </c>
      <c r="I52" s="39">
        <f t="shared" si="35"/>
        <v>0.85123966942148765</v>
      </c>
      <c r="J52" s="18">
        <v>264</v>
      </c>
      <c r="K52" s="18">
        <v>47</v>
      </c>
      <c r="L52" s="39">
        <f t="shared" si="42"/>
        <v>0.82196969696969702</v>
      </c>
      <c r="M52" s="20">
        <v>7.32</v>
      </c>
      <c r="N52" s="20">
        <v>7.31</v>
      </c>
      <c r="O52" s="18">
        <v>1414</v>
      </c>
      <c r="P52" s="18">
        <v>1333</v>
      </c>
      <c r="Q52" s="21">
        <v>31.4</v>
      </c>
      <c r="R52" s="21">
        <v>7.7</v>
      </c>
      <c r="S52" s="21">
        <v>41.9</v>
      </c>
      <c r="T52" s="21">
        <v>18.600000000000001</v>
      </c>
      <c r="U52" s="21"/>
      <c r="V52" s="21">
        <v>4.2</v>
      </c>
      <c r="W52" s="21">
        <v>2.2000000000000002</v>
      </c>
      <c r="X52" s="21"/>
      <c r="Y52" s="18">
        <v>920</v>
      </c>
      <c r="Z52" s="18">
        <v>711</v>
      </c>
      <c r="AA52" s="18">
        <v>3125</v>
      </c>
      <c r="AB52" s="18">
        <f t="shared" si="36"/>
        <v>4756</v>
      </c>
      <c r="AC52" s="38">
        <v>10304</v>
      </c>
      <c r="AD52" s="18">
        <f t="shared" si="37"/>
        <v>15060</v>
      </c>
      <c r="AE52" s="19">
        <f t="shared" si="30"/>
        <v>0.61013653121581657</v>
      </c>
      <c r="AF52" s="19">
        <f t="shared" si="31"/>
        <v>0.19268322327107726</v>
      </c>
      <c r="AG52" s="20">
        <v>88</v>
      </c>
      <c r="AH52" s="20">
        <v>2.62</v>
      </c>
      <c r="AI52" s="63">
        <f t="shared" si="32"/>
        <v>0.98918269230769229</v>
      </c>
      <c r="AJ52" s="64">
        <f t="shared" si="33"/>
        <v>122.627</v>
      </c>
      <c r="AK52" s="65">
        <f t="shared" si="38"/>
        <v>1.099912098163031</v>
      </c>
      <c r="AL52" s="66">
        <f t="shared" si="34"/>
        <v>99.582999999999998</v>
      </c>
      <c r="AM52" s="65">
        <f t="shared" si="39"/>
        <v>0.56725642544659138</v>
      </c>
      <c r="AN52" s="79">
        <f t="shared" si="40"/>
        <v>1327.7733333333335</v>
      </c>
    </row>
    <row r="53" spans="1:40" x14ac:dyDescent="0.35">
      <c r="A53" s="17" t="s">
        <v>56</v>
      </c>
      <c r="B53" s="18">
        <v>31385</v>
      </c>
      <c r="C53" s="18">
        <v>1012</v>
      </c>
      <c r="D53" s="18">
        <v>61</v>
      </c>
      <c r="E53" s="18">
        <v>14</v>
      </c>
      <c r="F53" s="39">
        <f t="shared" si="41"/>
        <v>0.77049180327868849</v>
      </c>
      <c r="G53" s="18">
        <v>70</v>
      </c>
      <c r="H53" s="18">
        <v>11</v>
      </c>
      <c r="I53" s="39">
        <f t="shared" si="35"/>
        <v>0.84285714285714286</v>
      </c>
      <c r="J53" s="18">
        <v>150</v>
      </c>
      <c r="K53" s="18">
        <v>39</v>
      </c>
      <c r="L53" s="39">
        <f t="shared" si="42"/>
        <v>0.74</v>
      </c>
      <c r="M53" s="20">
        <v>7.5830000000000002</v>
      </c>
      <c r="N53" s="20">
        <v>7.47</v>
      </c>
      <c r="O53" s="18">
        <v>1864</v>
      </c>
      <c r="P53" s="18">
        <v>1767</v>
      </c>
      <c r="Q53" s="21">
        <v>17.7</v>
      </c>
      <c r="R53" s="21">
        <v>9</v>
      </c>
      <c r="S53" s="21">
        <v>22.5</v>
      </c>
      <c r="T53" s="21">
        <v>21.7</v>
      </c>
      <c r="U53" s="21"/>
      <c r="V53" s="21">
        <v>2.6</v>
      </c>
      <c r="W53" s="21">
        <v>2.4</v>
      </c>
      <c r="X53" s="21"/>
      <c r="Y53" s="18">
        <v>1428</v>
      </c>
      <c r="Z53" s="18">
        <v>893</v>
      </c>
      <c r="AA53" s="18">
        <v>3991</v>
      </c>
      <c r="AB53" s="18">
        <f t="shared" si="36"/>
        <v>6312</v>
      </c>
      <c r="AC53" s="38">
        <v>9072</v>
      </c>
      <c r="AD53" s="18">
        <f t="shared" si="37"/>
        <v>15384</v>
      </c>
      <c r="AE53" s="19">
        <f t="shared" si="30"/>
        <v>0.49017046359725985</v>
      </c>
      <c r="AF53" s="19">
        <f t="shared" si="31"/>
        <v>0.20111518241198026</v>
      </c>
      <c r="AG53" s="20">
        <v>55</v>
      </c>
      <c r="AH53" s="20">
        <v>2.99</v>
      </c>
      <c r="AI53" s="63">
        <f t="shared" si="32"/>
        <v>1.2163461538461537</v>
      </c>
      <c r="AJ53" s="64">
        <f t="shared" si="33"/>
        <v>61.731999999999999</v>
      </c>
      <c r="AK53" s="65">
        <f t="shared" si="38"/>
        <v>0.5537098163030999</v>
      </c>
      <c r="AL53" s="66">
        <f t="shared" si="34"/>
        <v>70.84</v>
      </c>
      <c r="AM53" s="65">
        <f t="shared" si="39"/>
        <v>0.40352716004374778</v>
      </c>
      <c r="AN53" s="79">
        <f t="shared" si="40"/>
        <v>944.5333333333333</v>
      </c>
    </row>
    <row r="54" spans="1:40" x14ac:dyDescent="0.35">
      <c r="A54" s="17" t="s">
        <v>57</v>
      </c>
      <c r="B54" s="18">
        <v>21085</v>
      </c>
      <c r="C54" s="18">
        <v>703</v>
      </c>
      <c r="D54" s="18">
        <v>124</v>
      </c>
      <c r="E54" s="18">
        <v>13</v>
      </c>
      <c r="F54" s="39">
        <f t="shared" si="41"/>
        <v>0.89516129032258063</v>
      </c>
      <c r="G54" s="18">
        <v>165</v>
      </c>
      <c r="H54" s="18">
        <v>12</v>
      </c>
      <c r="I54" s="39">
        <f t="shared" si="35"/>
        <v>0.92727272727272725</v>
      </c>
      <c r="J54" s="18">
        <v>300</v>
      </c>
      <c r="K54" s="18">
        <v>42</v>
      </c>
      <c r="L54" s="39">
        <f t="shared" si="42"/>
        <v>0.86</v>
      </c>
      <c r="M54" s="20">
        <v>7.4539999999999997</v>
      </c>
      <c r="N54" s="20">
        <v>7.64</v>
      </c>
      <c r="O54" s="18">
        <v>1881</v>
      </c>
      <c r="P54" s="18">
        <v>1733</v>
      </c>
      <c r="Q54" s="21">
        <v>24.6</v>
      </c>
      <c r="R54" s="21">
        <v>12.1</v>
      </c>
      <c r="S54" s="21">
        <v>33.700000000000003</v>
      </c>
      <c r="T54" s="21">
        <v>18.399999999999999</v>
      </c>
      <c r="U54" s="21"/>
      <c r="V54" s="21">
        <v>4.2</v>
      </c>
      <c r="W54" s="21">
        <v>2</v>
      </c>
      <c r="X54" s="21"/>
      <c r="Y54" s="18">
        <v>1136</v>
      </c>
      <c r="Z54" s="18">
        <v>991</v>
      </c>
      <c r="AA54" s="18">
        <v>2281</v>
      </c>
      <c r="AB54" s="18">
        <f t="shared" si="36"/>
        <v>4408</v>
      </c>
      <c r="AC54" s="38">
        <v>10713</v>
      </c>
      <c r="AD54" s="18">
        <f t="shared" si="37"/>
        <v>15121</v>
      </c>
      <c r="AE54" s="19">
        <f t="shared" si="30"/>
        <v>0.71714488973203694</v>
      </c>
      <c r="AF54" s="19">
        <f t="shared" si="31"/>
        <v>0.20905857244486603</v>
      </c>
      <c r="AG54" s="20">
        <v>99</v>
      </c>
      <c r="AH54" s="20">
        <v>3.99</v>
      </c>
      <c r="AI54" s="63">
        <f t="shared" si="32"/>
        <v>0.84495192307692313</v>
      </c>
      <c r="AJ54" s="64">
        <f t="shared" si="33"/>
        <v>87.171999999999997</v>
      </c>
      <c r="AK54" s="65">
        <f t="shared" si="38"/>
        <v>0.78189580941446613</v>
      </c>
      <c r="AL54" s="66">
        <f t="shared" si="34"/>
        <v>115.995</v>
      </c>
      <c r="AM54" s="65">
        <f t="shared" si="39"/>
        <v>0.66074439482318637</v>
      </c>
      <c r="AN54" s="79">
        <f t="shared" si="40"/>
        <v>1546.6</v>
      </c>
    </row>
    <row r="55" spans="1:40" ht="16" thickBot="1" x14ac:dyDescent="0.4">
      <c r="A55" s="17" t="s">
        <v>58</v>
      </c>
      <c r="B55" s="18">
        <v>21559</v>
      </c>
      <c r="C55" s="18">
        <v>695</v>
      </c>
      <c r="D55" s="18">
        <v>154</v>
      </c>
      <c r="E55" s="18">
        <v>18</v>
      </c>
      <c r="F55" s="39">
        <f t="shared" si="41"/>
        <v>0.88311688311688308</v>
      </c>
      <c r="G55" s="18">
        <v>248</v>
      </c>
      <c r="H55" s="18">
        <v>16</v>
      </c>
      <c r="I55" s="39">
        <f t="shared" si="35"/>
        <v>0.93548387096774188</v>
      </c>
      <c r="J55" s="18">
        <v>497</v>
      </c>
      <c r="K55" s="18">
        <v>65</v>
      </c>
      <c r="L55" s="39">
        <f t="shared" si="42"/>
        <v>0.86921529175050305</v>
      </c>
      <c r="M55" s="20">
        <v>7.51</v>
      </c>
      <c r="N55" s="20">
        <v>7.76</v>
      </c>
      <c r="O55" s="18">
        <v>2353</v>
      </c>
      <c r="P55" s="18">
        <v>1796</v>
      </c>
      <c r="Q55" s="21">
        <v>55</v>
      </c>
      <c r="R55" s="21">
        <v>16</v>
      </c>
      <c r="S55" s="21">
        <v>63.2</v>
      </c>
      <c r="T55" s="21">
        <v>28.3</v>
      </c>
      <c r="U55" s="21"/>
      <c r="V55" s="21">
        <v>6.5</v>
      </c>
      <c r="W55" s="21">
        <v>3.2</v>
      </c>
      <c r="X55" s="21"/>
      <c r="Y55" s="18">
        <v>781</v>
      </c>
      <c r="Z55" s="18">
        <v>707</v>
      </c>
      <c r="AA55" s="18">
        <v>2051</v>
      </c>
      <c r="AB55" s="18">
        <f t="shared" si="36"/>
        <v>3539</v>
      </c>
      <c r="AC55" s="38">
        <v>10210</v>
      </c>
      <c r="AD55" s="18">
        <f t="shared" si="37"/>
        <v>13749</v>
      </c>
      <c r="AE55" s="19">
        <f t="shared" si="30"/>
        <v>0.63773829955007189</v>
      </c>
      <c r="AF55" s="19">
        <f t="shared" si="31"/>
        <v>0.1641541815483093</v>
      </c>
      <c r="AG55" s="20">
        <v>88</v>
      </c>
      <c r="AH55" s="20">
        <v>2.36</v>
      </c>
      <c r="AI55" s="63">
        <f t="shared" si="32"/>
        <v>0.83533653846153844</v>
      </c>
      <c r="AJ55" s="64">
        <f t="shared" si="33"/>
        <v>107.03</v>
      </c>
      <c r="AK55" s="65">
        <f t="shared" si="38"/>
        <v>0.96001363375430537</v>
      </c>
      <c r="AL55" s="66">
        <f t="shared" si="34"/>
        <v>172.36</v>
      </c>
      <c r="AM55" s="65">
        <f t="shared" si="39"/>
        <v>0.98181735326285102</v>
      </c>
      <c r="AN55" s="79">
        <f t="shared" si="40"/>
        <v>2298.1333333333332</v>
      </c>
    </row>
    <row r="56" spans="1:40" ht="16.5" thickTop="1" thickBot="1" x14ac:dyDescent="0.4">
      <c r="A56" s="22" t="s">
        <v>70</v>
      </c>
      <c r="B56" s="23">
        <f>SUM(B44:B55)</f>
        <v>268240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5"/>
      <c r="N56" s="25"/>
      <c r="O56" s="25"/>
      <c r="P56" s="25"/>
      <c r="Q56" s="24"/>
      <c r="R56" s="24"/>
      <c r="S56" s="24"/>
      <c r="T56" s="24"/>
      <c r="U56" s="24"/>
      <c r="V56" s="26"/>
      <c r="W56" s="26"/>
      <c r="X56" s="26"/>
      <c r="Y56" s="24">
        <f t="shared" ref="Y56:AE56" si="43">SUM(Y44:Y55)</f>
        <v>9615</v>
      </c>
      <c r="Z56" s="24">
        <f t="shared" si="43"/>
        <v>9002</v>
      </c>
      <c r="AA56" s="24">
        <f t="shared" si="43"/>
        <v>31884</v>
      </c>
      <c r="AB56" s="24">
        <f t="shared" si="43"/>
        <v>50501</v>
      </c>
      <c r="AC56" s="24">
        <f t="shared" si="43"/>
        <v>129684</v>
      </c>
      <c r="AD56" s="23">
        <f t="shared" si="43"/>
        <v>180185</v>
      </c>
      <c r="AE56" s="25">
        <f t="shared" si="43"/>
        <v>9.2961046403751038</v>
      </c>
      <c r="AF56" s="25">
        <f t="shared" ref="AF56" si="44">SUM(AF44:AF55)</f>
        <v>2.2625127142204042</v>
      </c>
      <c r="AG56" s="24">
        <f>SUM(AG44:AG55)</f>
        <v>1100</v>
      </c>
      <c r="AH56" s="24"/>
      <c r="AI56" s="67"/>
      <c r="AJ56" s="68"/>
      <c r="AK56" s="69"/>
      <c r="AL56" s="70"/>
      <c r="AM56" s="69"/>
      <c r="AN56" s="75"/>
    </row>
    <row r="57" spans="1:40" ht="16.5" thickTop="1" thickBot="1" x14ac:dyDescent="0.4">
      <c r="A57" s="27" t="s">
        <v>71</v>
      </c>
      <c r="B57" s="28">
        <f t="shared" ref="B57:K57" si="45">AVERAGE(B44:B55)</f>
        <v>22353.333333333332</v>
      </c>
      <c r="C57" s="28">
        <f t="shared" si="45"/>
        <v>764.83333333333337</v>
      </c>
      <c r="D57" s="28">
        <f t="shared" si="45"/>
        <v>124.08333333333333</v>
      </c>
      <c r="E57" s="28">
        <f t="shared" si="45"/>
        <v>19.833333333333332</v>
      </c>
      <c r="F57" s="40">
        <f>AVERAGE(F44:F55)</f>
        <v>0.81281253187793323</v>
      </c>
      <c r="G57" s="28">
        <f>AVERAGE(G44:G55)</f>
        <v>187.16666666666666</v>
      </c>
      <c r="H57" s="28">
        <f>AVERAGE(H44:H55)</f>
        <v>17.666666666666668</v>
      </c>
      <c r="I57" s="40">
        <f>AVERAGE(I44:I55)</f>
        <v>0.87298569579006813</v>
      </c>
      <c r="J57" s="28">
        <f t="shared" si="45"/>
        <v>361.91666666666669</v>
      </c>
      <c r="K57" s="28">
        <f t="shared" si="45"/>
        <v>60.833333333333336</v>
      </c>
      <c r="L57" s="40">
        <f>AVERAGE(L44:L55)</f>
        <v>0.79861905193709726</v>
      </c>
      <c r="M57" s="29">
        <f t="shared" ref="M57:R57" si="46">AVERAGE(M44:M55)</f>
        <v>7.3377499999999998</v>
      </c>
      <c r="N57" s="29">
        <f t="shared" si="46"/>
        <v>7.3966666666666674</v>
      </c>
      <c r="O57" s="29">
        <f t="shared" si="46"/>
        <v>1881.6666666666667</v>
      </c>
      <c r="P57" s="29">
        <f t="shared" si="46"/>
        <v>1693.1666666666667</v>
      </c>
      <c r="Q57" s="28">
        <f t="shared" si="46"/>
        <v>38.625</v>
      </c>
      <c r="R57" s="28">
        <f t="shared" si="46"/>
        <v>14.766666666666666</v>
      </c>
      <c r="S57" s="28">
        <f t="shared" ref="S57:W57" si="47">AVERAGE(S44:S55)</f>
        <v>47.625</v>
      </c>
      <c r="T57" s="28">
        <f t="shared" si="47"/>
        <v>28.133333333333329</v>
      </c>
      <c r="U57" s="28"/>
      <c r="V57" s="30">
        <f t="shared" si="47"/>
        <v>5.3666666666666671</v>
      </c>
      <c r="W57" s="30">
        <f t="shared" si="47"/>
        <v>3.2833333333333332</v>
      </c>
      <c r="X57" s="30"/>
      <c r="Y57" s="28">
        <f>ABS(AVERAGE(Y44:Y55))</f>
        <v>801.25</v>
      </c>
      <c r="Z57" s="28">
        <f>ABS(AVERAGE(Z44:Z55))</f>
        <v>750.16666666666663</v>
      </c>
      <c r="AA57" s="28">
        <f>ABS(AVERAGE(AA44:AA55))</f>
        <v>2657</v>
      </c>
      <c r="AB57" s="28">
        <f>ABS(AVERAGE(AB44:AB55))</f>
        <v>4208.416666666667</v>
      </c>
      <c r="AC57" s="28">
        <f>AVERAGE(AC44:AC55)</f>
        <v>10807</v>
      </c>
      <c r="AD57" s="28">
        <f>AVERAGE(AD44:AD55)</f>
        <v>15015.416666666666</v>
      </c>
      <c r="AE57" s="29">
        <f>AVERAGE(AE44:AE55)</f>
        <v>0.77467538669792535</v>
      </c>
      <c r="AF57" s="29">
        <f>AVERAGE(AF44:AF55)</f>
        <v>0.18854272618503368</v>
      </c>
      <c r="AG57" s="28"/>
      <c r="AH57" s="28"/>
      <c r="AI57" s="71">
        <f>C57/$C$2</f>
        <v>0.91927083333333337</v>
      </c>
      <c r="AJ57" s="72">
        <f>(C57*D57)/1000</f>
        <v>94.903069444444455</v>
      </c>
      <c r="AK57" s="73">
        <f t="shared" si="38"/>
        <v>0.85124021817993378</v>
      </c>
      <c r="AL57" s="74">
        <f>(C57*G57)/1000</f>
        <v>143.15130555555555</v>
      </c>
      <c r="AM57" s="73">
        <f t="shared" si="39"/>
        <v>0.81543534426013697</v>
      </c>
      <c r="AN57" s="76">
        <f>AVERAGE(AN44:AN55)</f>
        <v>1659.8811111111111</v>
      </c>
    </row>
    <row r="58" spans="1:40" ht="16" thickTop="1" x14ac:dyDescent="0.35"/>
    <row r="59" spans="1:40" ht="16" thickBot="1" x14ac:dyDescent="0.4"/>
    <row r="60" spans="1:40" ht="16" thickTop="1" x14ac:dyDescent="0.35">
      <c r="A60" s="9" t="s">
        <v>5</v>
      </c>
      <c r="B60" s="10" t="s">
        <v>6</v>
      </c>
      <c r="C60" s="10" t="s">
        <v>6</v>
      </c>
      <c r="D60" s="10" t="s">
        <v>7</v>
      </c>
      <c r="E60" s="10" t="s">
        <v>8</v>
      </c>
      <c r="F60" s="11" t="s">
        <v>2</v>
      </c>
      <c r="G60" s="10" t="s">
        <v>9</v>
      </c>
      <c r="H60" s="10" t="s">
        <v>10</v>
      </c>
      <c r="I60" s="11" t="s">
        <v>3</v>
      </c>
      <c r="J60" s="10" t="s">
        <v>11</v>
      </c>
      <c r="K60" s="10" t="s">
        <v>12</v>
      </c>
      <c r="L60" s="11" t="s">
        <v>13</v>
      </c>
      <c r="M60" s="10" t="s">
        <v>16</v>
      </c>
      <c r="N60" s="10" t="s">
        <v>17</v>
      </c>
      <c r="O60" s="10" t="s">
        <v>18</v>
      </c>
      <c r="P60" s="10" t="s">
        <v>19</v>
      </c>
      <c r="Q60" s="10" t="s">
        <v>20</v>
      </c>
      <c r="R60" s="10" t="s">
        <v>21</v>
      </c>
      <c r="S60" s="10" t="s">
        <v>67</v>
      </c>
      <c r="T60" s="10" t="s">
        <v>68</v>
      </c>
      <c r="U60" s="10"/>
      <c r="V60" s="10" t="s">
        <v>24</v>
      </c>
      <c r="W60" s="10" t="s">
        <v>25</v>
      </c>
      <c r="X60" s="10"/>
      <c r="Y60" s="35" t="s">
        <v>61</v>
      </c>
      <c r="Z60" s="35" t="s">
        <v>62</v>
      </c>
      <c r="AA60" s="35" t="s">
        <v>63</v>
      </c>
      <c r="AB60" s="35" t="s">
        <v>27</v>
      </c>
      <c r="AC60" s="35" t="s">
        <v>26</v>
      </c>
      <c r="AD60" s="35" t="s">
        <v>28</v>
      </c>
      <c r="AE60" s="35" t="s">
        <v>29</v>
      </c>
      <c r="AF60" s="35" t="s">
        <v>27</v>
      </c>
      <c r="AG60" s="10" t="s">
        <v>14</v>
      </c>
      <c r="AH60" s="35" t="s">
        <v>15</v>
      </c>
      <c r="AI60" s="55" t="s">
        <v>30</v>
      </c>
      <c r="AJ60" s="56" t="s">
        <v>31</v>
      </c>
      <c r="AK60" s="57" t="s">
        <v>32</v>
      </c>
      <c r="AL60" s="58" t="s">
        <v>30</v>
      </c>
      <c r="AM60" s="57" t="s">
        <v>30</v>
      </c>
      <c r="AN60" s="55" t="s">
        <v>92</v>
      </c>
    </row>
    <row r="61" spans="1:40" ht="16" thickBot="1" x14ac:dyDescent="0.4">
      <c r="A61" s="13" t="s">
        <v>72</v>
      </c>
      <c r="B61" s="14" t="s">
        <v>34</v>
      </c>
      <c r="C61" s="15" t="s">
        <v>35</v>
      </c>
      <c r="D61" s="14" t="s">
        <v>36</v>
      </c>
      <c r="E61" s="14" t="s">
        <v>36</v>
      </c>
      <c r="F61" s="16" t="s">
        <v>37</v>
      </c>
      <c r="G61" s="14" t="s">
        <v>36</v>
      </c>
      <c r="H61" s="14" t="s">
        <v>36</v>
      </c>
      <c r="I61" s="16" t="s">
        <v>37</v>
      </c>
      <c r="J61" s="14" t="s">
        <v>36</v>
      </c>
      <c r="K61" s="14" t="s">
        <v>36</v>
      </c>
      <c r="L61" s="16" t="s">
        <v>37</v>
      </c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5" t="s">
        <v>40</v>
      </c>
      <c r="Z61" s="15" t="s">
        <v>40</v>
      </c>
      <c r="AA61" s="15" t="s">
        <v>40</v>
      </c>
      <c r="AB61" s="15" t="s">
        <v>40</v>
      </c>
      <c r="AC61" s="15" t="s">
        <v>40</v>
      </c>
      <c r="AD61" s="15" t="s">
        <v>40</v>
      </c>
      <c r="AE61" s="15" t="s">
        <v>41</v>
      </c>
      <c r="AF61" s="15" t="s">
        <v>41</v>
      </c>
      <c r="AG61" s="14" t="s">
        <v>38</v>
      </c>
      <c r="AH61" s="36" t="s">
        <v>39</v>
      </c>
      <c r="AI61" s="59" t="s">
        <v>6</v>
      </c>
      <c r="AJ61" s="60" t="s">
        <v>42</v>
      </c>
      <c r="AK61" s="61" t="s">
        <v>43</v>
      </c>
      <c r="AL61" s="62" t="s">
        <v>44</v>
      </c>
      <c r="AM61" s="61" t="s">
        <v>45</v>
      </c>
      <c r="AN61" s="78" t="s">
        <v>93</v>
      </c>
    </row>
    <row r="62" spans="1:40" ht="16" thickTop="1" x14ac:dyDescent="0.35">
      <c r="A62" s="17" t="s">
        <v>46</v>
      </c>
      <c r="B62" s="18">
        <v>29345</v>
      </c>
      <c r="C62" s="18">
        <v>947</v>
      </c>
      <c r="D62" s="18">
        <v>188</v>
      </c>
      <c r="E62" s="18">
        <v>25</v>
      </c>
      <c r="F62" s="39">
        <v>0.79</v>
      </c>
      <c r="G62" s="18">
        <v>214</v>
      </c>
      <c r="H62" s="18">
        <v>18</v>
      </c>
      <c r="I62" s="39">
        <v>0.86</v>
      </c>
      <c r="J62" s="18">
        <v>432</v>
      </c>
      <c r="K62" s="18">
        <v>55</v>
      </c>
      <c r="L62" s="39">
        <v>0.8</v>
      </c>
      <c r="M62" s="20">
        <v>7.6</v>
      </c>
      <c r="N62" s="20">
        <v>7.42</v>
      </c>
      <c r="O62" s="18">
        <v>1659</v>
      </c>
      <c r="P62" s="18">
        <v>1468</v>
      </c>
      <c r="Q62" s="21">
        <v>38.4</v>
      </c>
      <c r="R62" s="21">
        <v>26.4</v>
      </c>
      <c r="S62" s="21">
        <v>48.5</v>
      </c>
      <c r="T62" s="21">
        <v>34.700000000000003</v>
      </c>
      <c r="U62" s="21"/>
      <c r="V62" s="21">
        <v>4.7</v>
      </c>
      <c r="W62" s="21">
        <v>2.1</v>
      </c>
      <c r="X62" s="21"/>
      <c r="Y62" s="18">
        <v>824</v>
      </c>
      <c r="Z62" s="18">
        <v>994</v>
      </c>
      <c r="AA62" s="18">
        <v>4112</v>
      </c>
      <c r="AB62" s="18">
        <f t="shared" ref="AB62:AB73" si="48">SUM(Y62:AA62)</f>
        <v>5930</v>
      </c>
      <c r="AC62" s="38">
        <v>10706</v>
      </c>
      <c r="AD62" s="18">
        <f t="shared" ref="AD62:AD73" si="49">AB62+AC62</f>
        <v>16636</v>
      </c>
      <c r="AE62" s="19">
        <f t="shared" ref="AE62:AE73" si="50">AD62/B62</f>
        <v>0.56691088771511333</v>
      </c>
      <c r="AF62" s="19">
        <f t="shared" ref="AF62:AF73" si="51">AB62/B62</f>
        <v>0.20207871869142954</v>
      </c>
      <c r="AG62" s="20">
        <v>88</v>
      </c>
      <c r="AH62" s="20">
        <v>3.64</v>
      </c>
      <c r="AI62" s="63">
        <f t="shared" ref="AI62:AI73" si="52">C62/$C$2</f>
        <v>1.1382211538461537</v>
      </c>
      <c r="AJ62" s="64">
        <f t="shared" ref="AJ62:AJ73" si="53">(C62*D62)/1000</f>
        <v>178.036</v>
      </c>
      <c r="AK62" s="65">
        <f>(AJ62)/$E$3</f>
        <v>1.5969072904707233</v>
      </c>
      <c r="AL62" s="66">
        <f t="shared" ref="AL62:AL73" si="54">(C62*G62)/1000</f>
        <v>202.65799999999999</v>
      </c>
      <c r="AM62" s="65">
        <f>(AL62)/$G$3</f>
        <v>1.1544043930003645</v>
      </c>
      <c r="AN62" s="79">
        <f>(0.8*C62*G62)/60</f>
        <v>2702.1066666666666</v>
      </c>
    </row>
    <row r="63" spans="1:40" x14ac:dyDescent="0.35">
      <c r="A63" s="17" t="s">
        <v>47</v>
      </c>
      <c r="B63" s="18">
        <v>10656</v>
      </c>
      <c r="C63" s="18">
        <v>381</v>
      </c>
      <c r="D63" s="18">
        <v>167</v>
      </c>
      <c r="E63" s="18">
        <v>23</v>
      </c>
      <c r="F63" s="39">
        <v>0.86</v>
      </c>
      <c r="G63" s="18">
        <v>269</v>
      </c>
      <c r="H63" s="18">
        <v>18</v>
      </c>
      <c r="I63" s="39">
        <v>0.93</v>
      </c>
      <c r="J63" s="18">
        <v>481</v>
      </c>
      <c r="K63" s="18">
        <v>70</v>
      </c>
      <c r="L63" s="39">
        <v>0.85</v>
      </c>
      <c r="M63" s="20">
        <v>7.1079999999999997</v>
      </c>
      <c r="N63" s="20">
        <v>7.1630000000000003</v>
      </c>
      <c r="O63" s="18">
        <v>1793.2860000000001</v>
      </c>
      <c r="P63" s="18">
        <v>1382</v>
      </c>
      <c r="Q63" s="21">
        <v>58.1</v>
      </c>
      <c r="R63" s="21">
        <v>38.5</v>
      </c>
      <c r="S63" s="21">
        <v>62.7</v>
      </c>
      <c r="T63" s="21">
        <v>44.3</v>
      </c>
      <c r="U63" s="21"/>
      <c r="V63" s="21">
        <v>7.1</v>
      </c>
      <c r="W63" s="21">
        <v>5.9</v>
      </c>
      <c r="X63" s="21"/>
      <c r="Y63" s="18">
        <v>444</v>
      </c>
      <c r="Z63" s="18">
        <v>501</v>
      </c>
      <c r="AA63" s="18">
        <v>1703</v>
      </c>
      <c r="AB63" s="18">
        <f t="shared" si="48"/>
        <v>2648</v>
      </c>
      <c r="AC63" s="18">
        <v>9100</v>
      </c>
      <c r="AD63" s="18">
        <f t="shared" si="49"/>
        <v>11748</v>
      </c>
      <c r="AE63" s="19">
        <f t="shared" si="50"/>
        <v>1.1024774774774775</v>
      </c>
      <c r="AF63" s="19">
        <f t="shared" si="51"/>
        <v>0.2484984984984985</v>
      </c>
      <c r="AG63" s="20">
        <v>99</v>
      </c>
      <c r="AH63" s="20">
        <v>2.97</v>
      </c>
      <c r="AI63" s="63">
        <f t="shared" si="52"/>
        <v>0.45793269230769229</v>
      </c>
      <c r="AJ63" s="64">
        <f t="shared" si="53"/>
        <v>63.627000000000002</v>
      </c>
      <c r="AK63" s="65">
        <f t="shared" ref="AK63:AK75" si="55">(AJ63)/$E$3</f>
        <v>0.57070716130884047</v>
      </c>
      <c r="AL63" s="66">
        <f t="shared" si="54"/>
        <v>102.489</v>
      </c>
      <c r="AM63" s="65">
        <f t="shared" ref="AM63:AM75" si="56">(AL63)/$G$3</f>
        <v>0.58380992526430919</v>
      </c>
      <c r="AN63" s="79">
        <f t="shared" ref="AN63:AN73" si="57">(0.8*C63*G63)/60</f>
        <v>1366.52</v>
      </c>
    </row>
    <row r="64" spans="1:40" x14ac:dyDescent="0.35">
      <c r="A64" s="17" t="s">
        <v>48</v>
      </c>
      <c r="B64" s="18">
        <v>12770</v>
      </c>
      <c r="C64" s="18">
        <v>412</v>
      </c>
      <c r="D64" s="18">
        <v>225</v>
      </c>
      <c r="E64" s="18">
        <v>27</v>
      </c>
      <c r="F64" s="39">
        <v>0.88</v>
      </c>
      <c r="G64" s="18">
        <v>350</v>
      </c>
      <c r="H64" s="18">
        <v>22</v>
      </c>
      <c r="I64" s="39">
        <v>0.94</v>
      </c>
      <c r="J64" s="18">
        <v>686</v>
      </c>
      <c r="K64" s="18">
        <v>93</v>
      </c>
      <c r="L64" s="39">
        <v>0.86</v>
      </c>
      <c r="M64" s="20">
        <v>7.2610000000000001</v>
      </c>
      <c r="N64" s="20">
        <v>7.4889999999999999</v>
      </c>
      <c r="O64" s="18">
        <v>2326.5709999999999</v>
      </c>
      <c r="P64" s="18">
        <v>1991.143</v>
      </c>
      <c r="Q64" s="21">
        <v>73.900000000000006</v>
      </c>
      <c r="R64" s="21">
        <v>25.8</v>
      </c>
      <c r="S64" s="21">
        <v>80.3</v>
      </c>
      <c r="T64" s="21">
        <v>36.4</v>
      </c>
      <c r="U64" s="21"/>
      <c r="V64" s="21">
        <v>9.5</v>
      </c>
      <c r="W64" s="21">
        <v>5</v>
      </c>
      <c r="X64" s="21"/>
      <c r="Y64" s="18">
        <v>579</v>
      </c>
      <c r="Z64" s="18">
        <v>433</v>
      </c>
      <c r="AA64" s="18">
        <v>2013</v>
      </c>
      <c r="AB64" s="18">
        <f t="shared" si="48"/>
        <v>3025</v>
      </c>
      <c r="AC64" s="18">
        <v>14241</v>
      </c>
      <c r="AD64" s="18">
        <f t="shared" si="49"/>
        <v>17266</v>
      </c>
      <c r="AE64" s="19">
        <f t="shared" si="50"/>
        <v>1.3520751761942051</v>
      </c>
      <c r="AF64" s="19">
        <f t="shared" si="51"/>
        <v>0.23688332028191073</v>
      </c>
      <c r="AG64" s="20">
        <v>77</v>
      </c>
      <c r="AH64" s="20">
        <v>3.04</v>
      </c>
      <c r="AI64" s="63">
        <f t="shared" si="52"/>
        <v>0.49519230769230771</v>
      </c>
      <c r="AJ64" s="64">
        <f t="shared" si="53"/>
        <v>92.7</v>
      </c>
      <c r="AK64" s="65">
        <f t="shared" si="55"/>
        <v>0.83147962112514351</v>
      </c>
      <c r="AL64" s="66">
        <f t="shared" si="54"/>
        <v>144.19999999999999</v>
      </c>
      <c r="AM64" s="65">
        <f t="shared" si="56"/>
        <v>0.82140904119577107</v>
      </c>
      <c r="AN64" s="79">
        <f t="shared" si="57"/>
        <v>1922.666666666667</v>
      </c>
    </row>
    <row r="65" spans="1:40" x14ac:dyDescent="0.35">
      <c r="A65" s="17" t="s">
        <v>49</v>
      </c>
      <c r="B65" s="18">
        <v>21423</v>
      </c>
      <c r="C65" s="18">
        <v>714</v>
      </c>
      <c r="D65" s="18">
        <v>206</v>
      </c>
      <c r="E65" s="18">
        <v>39</v>
      </c>
      <c r="F65" s="39">
        <v>0.81</v>
      </c>
      <c r="G65" s="18">
        <v>244</v>
      </c>
      <c r="H65" s="18">
        <v>24</v>
      </c>
      <c r="I65" s="39">
        <v>0.9</v>
      </c>
      <c r="J65" s="18">
        <v>497</v>
      </c>
      <c r="K65" s="18">
        <v>100</v>
      </c>
      <c r="L65" s="39">
        <v>0.8</v>
      </c>
      <c r="M65" s="20">
        <v>7.266</v>
      </c>
      <c r="N65" s="20">
        <v>7.3869999999999996</v>
      </c>
      <c r="O65" s="18">
        <v>1935.1110000000001</v>
      </c>
      <c r="P65" s="18">
        <v>1809.444</v>
      </c>
      <c r="Q65" s="21">
        <v>60.4</v>
      </c>
      <c r="R65" s="21">
        <v>18.8</v>
      </c>
      <c r="S65" s="21">
        <v>68.2</v>
      </c>
      <c r="T65" s="21">
        <v>29</v>
      </c>
      <c r="U65" s="21"/>
      <c r="V65" s="21">
        <v>7.8</v>
      </c>
      <c r="W65" s="21">
        <v>3.9</v>
      </c>
      <c r="X65" s="21"/>
      <c r="Y65" s="18">
        <v>834</v>
      </c>
      <c r="Z65" s="18">
        <v>753</v>
      </c>
      <c r="AA65" s="18">
        <v>3308</v>
      </c>
      <c r="AB65" s="18">
        <f t="shared" si="48"/>
        <v>4895</v>
      </c>
      <c r="AC65" s="18">
        <v>10456</v>
      </c>
      <c r="AD65" s="18">
        <f t="shared" si="49"/>
        <v>15351</v>
      </c>
      <c r="AE65" s="19">
        <f t="shared" si="50"/>
        <v>0.71656630723988235</v>
      </c>
      <c r="AF65" s="19">
        <f t="shared" si="51"/>
        <v>0.22849274144610932</v>
      </c>
      <c r="AG65" s="20">
        <v>121</v>
      </c>
      <c r="AH65" s="20">
        <v>3.93</v>
      </c>
      <c r="AI65" s="63">
        <f t="shared" si="52"/>
        <v>0.85817307692307687</v>
      </c>
      <c r="AJ65" s="64">
        <f t="shared" si="53"/>
        <v>147.084</v>
      </c>
      <c r="AK65" s="65">
        <f t="shared" si="55"/>
        <v>1.3192809988518943</v>
      </c>
      <c r="AL65" s="66">
        <f t="shared" si="54"/>
        <v>174.21600000000001</v>
      </c>
      <c r="AM65" s="65">
        <f t="shared" si="56"/>
        <v>0.99238971928545394</v>
      </c>
      <c r="AN65" s="79">
        <f t="shared" si="57"/>
        <v>2322.88</v>
      </c>
    </row>
    <row r="66" spans="1:40" x14ac:dyDescent="0.35">
      <c r="A66" s="17" t="s">
        <v>50</v>
      </c>
      <c r="B66" s="18">
        <v>29872</v>
      </c>
      <c r="C66" s="18">
        <v>964</v>
      </c>
      <c r="D66" s="18">
        <v>159</v>
      </c>
      <c r="E66" s="18">
        <v>23</v>
      </c>
      <c r="F66" s="39">
        <v>0.85</v>
      </c>
      <c r="G66" s="18">
        <v>161</v>
      </c>
      <c r="H66" s="18">
        <v>16</v>
      </c>
      <c r="I66" s="39">
        <v>0.9</v>
      </c>
      <c r="J66" s="18">
        <v>343</v>
      </c>
      <c r="K66" s="18">
        <v>53</v>
      </c>
      <c r="L66" s="39">
        <v>0.84</v>
      </c>
      <c r="M66" s="20">
        <v>7.4939999999999998</v>
      </c>
      <c r="N66" s="20">
        <v>7.4480000000000004</v>
      </c>
      <c r="O66" s="18">
        <v>2020.375</v>
      </c>
      <c r="P66" s="18">
        <v>1741.375</v>
      </c>
      <c r="Q66" s="21">
        <v>39.6</v>
      </c>
      <c r="R66" s="21">
        <v>11.8</v>
      </c>
      <c r="S66" s="21">
        <v>46.7</v>
      </c>
      <c r="T66" s="21">
        <v>18.600000000000001</v>
      </c>
      <c r="U66" s="21"/>
      <c r="V66" s="21">
        <v>4.2</v>
      </c>
      <c r="W66" s="21">
        <v>2.2000000000000002</v>
      </c>
      <c r="X66" s="21"/>
      <c r="Y66" s="18">
        <v>1175</v>
      </c>
      <c r="Z66" s="18">
        <v>870</v>
      </c>
      <c r="AA66" s="18">
        <v>5016</v>
      </c>
      <c r="AB66" s="18">
        <f t="shared" si="48"/>
        <v>7061</v>
      </c>
      <c r="AC66" s="18">
        <v>9315</v>
      </c>
      <c r="AD66" s="18">
        <f t="shared" si="49"/>
        <v>16376</v>
      </c>
      <c r="AE66" s="19">
        <f t="shared" si="50"/>
        <v>0.54820567755757899</v>
      </c>
      <c r="AF66" s="19">
        <f t="shared" si="51"/>
        <v>0.23637520085698982</v>
      </c>
      <c r="AG66" s="20">
        <v>99</v>
      </c>
      <c r="AH66" s="20">
        <v>3.84</v>
      </c>
      <c r="AI66" s="63">
        <f t="shared" si="52"/>
        <v>1.1586538461538463</v>
      </c>
      <c r="AJ66" s="64">
        <f t="shared" si="53"/>
        <v>153.27600000000001</v>
      </c>
      <c r="AK66" s="65">
        <f t="shared" si="55"/>
        <v>1.3748206084959818</v>
      </c>
      <c r="AL66" s="66">
        <f t="shared" si="54"/>
        <v>155.20400000000001</v>
      </c>
      <c r="AM66" s="65">
        <f t="shared" si="56"/>
        <v>0.88409132336857466</v>
      </c>
      <c r="AN66" s="79">
        <f t="shared" si="57"/>
        <v>2069.3866666666668</v>
      </c>
    </row>
    <row r="67" spans="1:40" x14ac:dyDescent="0.35">
      <c r="A67" s="17" t="s">
        <v>51</v>
      </c>
      <c r="B67" s="18">
        <v>29792</v>
      </c>
      <c r="C67" s="18">
        <v>993</v>
      </c>
      <c r="D67" s="18">
        <v>111</v>
      </c>
      <c r="E67" s="18">
        <v>32</v>
      </c>
      <c r="F67" s="39">
        <v>0.72</v>
      </c>
      <c r="G67" s="18">
        <v>72</v>
      </c>
      <c r="H67" s="18">
        <v>16</v>
      </c>
      <c r="I67" s="39">
        <v>0.78</v>
      </c>
      <c r="J67" s="18">
        <v>173</v>
      </c>
      <c r="K67" s="18">
        <v>62</v>
      </c>
      <c r="L67" s="39">
        <v>0.64</v>
      </c>
      <c r="M67" s="20">
        <v>7.4660000000000002</v>
      </c>
      <c r="N67" s="20">
        <v>7.4130000000000003</v>
      </c>
      <c r="O67" s="18">
        <v>1815.75</v>
      </c>
      <c r="P67" s="18">
        <v>1689.875</v>
      </c>
      <c r="Q67" s="21">
        <v>20.7</v>
      </c>
      <c r="R67" s="21">
        <v>5.3</v>
      </c>
      <c r="S67" s="21">
        <v>25.6</v>
      </c>
      <c r="T67" s="21">
        <v>13</v>
      </c>
      <c r="U67" s="21"/>
      <c r="V67" s="21">
        <v>3</v>
      </c>
      <c r="W67" s="21">
        <v>1.6</v>
      </c>
      <c r="X67" s="21"/>
      <c r="Y67" s="18">
        <v>756</v>
      </c>
      <c r="Z67" s="18">
        <v>684</v>
      </c>
      <c r="AA67" s="18">
        <v>5304</v>
      </c>
      <c r="AB67" s="18">
        <f t="shared" si="48"/>
        <v>6744</v>
      </c>
      <c r="AC67" s="38">
        <v>11111</v>
      </c>
      <c r="AD67" s="18">
        <f t="shared" si="49"/>
        <v>17855</v>
      </c>
      <c r="AE67" s="19">
        <f t="shared" si="50"/>
        <v>0.5993219656283566</v>
      </c>
      <c r="AF67" s="19">
        <f t="shared" si="51"/>
        <v>0.22636949516648766</v>
      </c>
      <c r="AG67" s="20">
        <v>99</v>
      </c>
      <c r="AH67" s="20">
        <v>3.02</v>
      </c>
      <c r="AI67" s="63">
        <f t="shared" si="52"/>
        <v>1.1935096153846154</v>
      </c>
      <c r="AJ67" s="64">
        <f t="shared" si="53"/>
        <v>110.223</v>
      </c>
      <c r="AK67" s="65">
        <f t="shared" si="55"/>
        <v>0.98865348737083814</v>
      </c>
      <c r="AL67" s="66">
        <f t="shared" si="54"/>
        <v>71.495999999999995</v>
      </c>
      <c r="AM67" s="65">
        <f t="shared" si="56"/>
        <v>0.40726394458621945</v>
      </c>
      <c r="AN67" s="79">
        <f t="shared" si="57"/>
        <v>953.28000000000009</v>
      </c>
    </row>
    <row r="68" spans="1:40" x14ac:dyDescent="0.35">
      <c r="A68" s="17" t="s">
        <v>53</v>
      </c>
      <c r="B68" s="18">
        <v>20328</v>
      </c>
      <c r="C68" s="18">
        <v>565</v>
      </c>
      <c r="D68" s="18">
        <v>112</v>
      </c>
      <c r="E68" s="18">
        <v>20</v>
      </c>
      <c r="F68" s="39">
        <v>0.83</v>
      </c>
      <c r="G68" s="18">
        <v>139</v>
      </c>
      <c r="H68" s="18">
        <v>17</v>
      </c>
      <c r="I68" s="39">
        <v>0.88</v>
      </c>
      <c r="J68" s="18">
        <v>272</v>
      </c>
      <c r="K68" s="18">
        <v>57</v>
      </c>
      <c r="L68" s="39">
        <v>0.79</v>
      </c>
      <c r="M68" s="20">
        <v>7.2919999999999998</v>
      </c>
      <c r="N68" s="20">
        <v>7.4029999999999996</v>
      </c>
      <c r="O68" s="18">
        <v>1877</v>
      </c>
      <c r="P68" s="18">
        <v>1849.9</v>
      </c>
      <c r="Q68" s="21">
        <v>33.299999999999997</v>
      </c>
      <c r="R68" s="21">
        <v>10.4</v>
      </c>
      <c r="S68" s="21">
        <v>42.7</v>
      </c>
      <c r="T68" s="21">
        <v>19.399999999999999</v>
      </c>
      <c r="U68" s="21"/>
      <c r="V68" s="21">
        <v>4.5</v>
      </c>
      <c r="W68" s="21">
        <v>3.7</v>
      </c>
      <c r="X68" s="21"/>
      <c r="Y68" s="18">
        <v>892</v>
      </c>
      <c r="Z68" s="18">
        <v>672</v>
      </c>
      <c r="AA68" s="18">
        <v>5076</v>
      </c>
      <c r="AB68" s="18">
        <f t="shared" si="48"/>
        <v>6640</v>
      </c>
      <c r="AC68" s="38">
        <v>10924</v>
      </c>
      <c r="AD68" s="18">
        <f t="shared" si="49"/>
        <v>17564</v>
      </c>
      <c r="AE68" s="19">
        <f t="shared" si="50"/>
        <v>0.86402990948445491</v>
      </c>
      <c r="AF68" s="19">
        <f t="shared" si="51"/>
        <v>0.32664305391578119</v>
      </c>
      <c r="AG68" s="20">
        <v>99</v>
      </c>
      <c r="AH68" s="20">
        <v>1.95</v>
      </c>
      <c r="AI68" s="63">
        <f t="shared" si="52"/>
        <v>0.67908653846153844</v>
      </c>
      <c r="AJ68" s="64">
        <f t="shared" si="53"/>
        <v>63.28</v>
      </c>
      <c r="AK68" s="65">
        <f t="shared" si="55"/>
        <v>0.5675947187141217</v>
      </c>
      <c r="AL68" s="66">
        <f t="shared" si="54"/>
        <v>78.534999999999997</v>
      </c>
      <c r="AM68" s="65">
        <f t="shared" si="56"/>
        <v>0.44736032628508932</v>
      </c>
      <c r="AN68" s="79">
        <f t="shared" si="57"/>
        <v>1047.1333333333334</v>
      </c>
    </row>
    <row r="69" spans="1:40" x14ac:dyDescent="0.35">
      <c r="A69" s="17" t="s">
        <v>54</v>
      </c>
      <c r="B69" s="18">
        <v>27874</v>
      </c>
      <c r="C69" s="18">
        <v>899</v>
      </c>
      <c r="D69" s="18">
        <v>158</v>
      </c>
      <c r="E69" s="18">
        <v>13</v>
      </c>
      <c r="F69" s="39">
        <v>0.92</v>
      </c>
      <c r="G69" s="18">
        <v>145</v>
      </c>
      <c r="H69" s="18">
        <v>12</v>
      </c>
      <c r="I69" s="39">
        <v>0.92</v>
      </c>
      <c r="J69" s="18">
        <v>250</v>
      </c>
      <c r="K69" s="18">
        <v>39</v>
      </c>
      <c r="L69" s="39">
        <v>0.85</v>
      </c>
      <c r="M69" s="20">
        <v>7.4390000000000001</v>
      </c>
      <c r="N69" s="20">
        <v>7.5090000000000003</v>
      </c>
      <c r="O69" s="18">
        <v>1533.25</v>
      </c>
      <c r="P69" s="18">
        <v>1529.25</v>
      </c>
      <c r="Q69" s="21">
        <v>10.5</v>
      </c>
      <c r="R69" s="21">
        <v>2.5</v>
      </c>
      <c r="S69" s="21">
        <v>17.5</v>
      </c>
      <c r="T69" s="21">
        <v>14.7</v>
      </c>
      <c r="U69" s="21"/>
      <c r="V69" s="21">
        <v>2.1</v>
      </c>
      <c r="W69" s="21">
        <v>2</v>
      </c>
      <c r="X69" s="21"/>
      <c r="Y69" s="41">
        <v>3033</v>
      </c>
      <c r="Z69" s="41">
        <v>2294</v>
      </c>
      <c r="AA69" s="18">
        <v>4511</v>
      </c>
      <c r="AB69" s="18">
        <f t="shared" si="48"/>
        <v>9838</v>
      </c>
      <c r="AC69" s="38">
        <v>10231</v>
      </c>
      <c r="AD69" s="18">
        <f t="shared" si="49"/>
        <v>20069</v>
      </c>
      <c r="AE69" s="19">
        <f t="shared" si="50"/>
        <v>0.71998995479658467</v>
      </c>
      <c r="AF69" s="19">
        <f t="shared" si="51"/>
        <v>0.35294539714429218</v>
      </c>
      <c r="AG69" s="20">
        <v>99</v>
      </c>
      <c r="AH69" s="20">
        <v>1.68</v>
      </c>
      <c r="AI69" s="63">
        <f t="shared" si="52"/>
        <v>1.0805288461538463</v>
      </c>
      <c r="AJ69" s="64">
        <f t="shared" si="53"/>
        <v>142.042</v>
      </c>
      <c r="AK69" s="65">
        <f t="shared" si="55"/>
        <v>1.2740564006888635</v>
      </c>
      <c r="AL69" s="66">
        <f t="shared" si="54"/>
        <v>130.35499999999999</v>
      </c>
      <c r="AM69" s="65">
        <f t="shared" si="56"/>
        <v>0.74254351986875677</v>
      </c>
      <c r="AN69" s="79">
        <f t="shared" si="57"/>
        <v>1738.0666666666666</v>
      </c>
    </row>
    <row r="70" spans="1:40" x14ac:dyDescent="0.35">
      <c r="A70" s="17" t="s">
        <v>55</v>
      </c>
      <c r="B70" s="18">
        <v>23659</v>
      </c>
      <c r="C70" s="18">
        <v>789</v>
      </c>
      <c r="D70" s="18">
        <v>166</v>
      </c>
      <c r="E70" s="18">
        <v>24</v>
      </c>
      <c r="F70" s="39">
        <v>0.85</v>
      </c>
      <c r="G70" s="18">
        <v>174</v>
      </c>
      <c r="H70" s="18">
        <v>16</v>
      </c>
      <c r="I70" s="39">
        <v>0.91</v>
      </c>
      <c r="J70" s="18">
        <v>346</v>
      </c>
      <c r="K70" s="18">
        <v>64</v>
      </c>
      <c r="L70" s="39">
        <v>3.46</v>
      </c>
      <c r="M70" s="20">
        <v>7.3330000000000002</v>
      </c>
      <c r="N70" s="20">
        <v>7.484</v>
      </c>
      <c r="O70" s="18">
        <v>2096.2220000000002</v>
      </c>
      <c r="P70" s="18">
        <v>1892.556</v>
      </c>
      <c r="Q70" s="21">
        <v>38</v>
      </c>
      <c r="R70" s="21">
        <v>16.100000000000001</v>
      </c>
      <c r="S70" s="21">
        <v>45.9</v>
      </c>
      <c r="T70" s="21">
        <v>28.4</v>
      </c>
      <c r="U70" s="21"/>
      <c r="V70" s="21">
        <v>5</v>
      </c>
      <c r="W70" s="21">
        <v>4</v>
      </c>
      <c r="X70" s="21"/>
      <c r="Y70" s="18">
        <v>1853</v>
      </c>
      <c r="Z70" s="18">
        <v>1489</v>
      </c>
      <c r="AA70" s="18">
        <v>4153</v>
      </c>
      <c r="AB70" s="18">
        <f t="shared" si="48"/>
        <v>7495</v>
      </c>
      <c r="AC70" s="38">
        <v>9999</v>
      </c>
      <c r="AD70" s="18">
        <f t="shared" si="49"/>
        <v>17494</v>
      </c>
      <c r="AE70" s="19">
        <f t="shared" si="50"/>
        <v>0.73942262986601293</v>
      </c>
      <c r="AF70" s="19">
        <f t="shared" si="51"/>
        <v>0.31679276385307914</v>
      </c>
      <c r="AG70" s="20">
        <v>88</v>
      </c>
      <c r="AH70" s="20">
        <v>2.09</v>
      </c>
      <c r="AI70" s="63">
        <f t="shared" si="52"/>
        <v>0.94831730769230771</v>
      </c>
      <c r="AJ70" s="64">
        <f t="shared" si="53"/>
        <v>130.97399999999999</v>
      </c>
      <c r="AK70" s="65">
        <f t="shared" si="55"/>
        <v>1.1747811423650976</v>
      </c>
      <c r="AL70" s="66">
        <f t="shared" si="54"/>
        <v>137.286</v>
      </c>
      <c r="AM70" s="65">
        <f t="shared" si="56"/>
        <v>0.78202469923441487</v>
      </c>
      <c r="AN70" s="79">
        <f t="shared" si="57"/>
        <v>1830.48</v>
      </c>
    </row>
    <row r="71" spans="1:40" x14ac:dyDescent="0.35">
      <c r="A71" s="17" t="s">
        <v>56</v>
      </c>
      <c r="B71" s="18">
        <v>23320</v>
      </c>
      <c r="C71" s="18">
        <v>752</v>
      </c>
      <c r="D71" s="18">
        <v>178</v>
      </c>
      <c r="E71" s="18">
        <v>11</v>
      </c>
      <c r="F71" s="39">
        <v>0.94</v>
      </c>
      <c r="G71" s="18">
        <v>174</v>
      </c>
      <c r="H71" s="18">
        <v>13</v>
      </c>
      <c r="I71" s="39">
        <v>0.93</v>
      </c>
      <c r="J71" s="18">
        <v>323</v>
      </c>
      <c r="K71" s="18">
        <v>39</v>
      </c>
      <c r="L71" s="39">
        <v>0.88</v>
      </c>
      <c r="M71" s="20">
        <v>7.3849999999999998</v>
      </c>
      <c r="N71" s="20">
        <v>7.4640000000000004</v>
      </c>
      <c r="O71" s="18">
        <v>2160</v>
      </c>
      <c r="P71" s="18">
        <v>1918.625</v>
      </c>
      <c r="Q71" s="21">
        <v>40.200000000000003</v>
      </c>
      <c r="R71" s="21">
        <v>11.1</v>
      </c>
      <c r="S71" s="21">
        <v>48.5</v>
      </c>
      <c r="T71" s="21">
        <v>25</v>
      </c>
      <c r="U71" s="21"/>
      <c r="V71" s="21">
        <v>5.2</v>
      </c>
      <c r="W71" s="21">
        <v>2.8</v>
      </c>
      <c r="X71" s="21"/>
      <c r="Y71" s="18">
        <v>1287</v>
      </c>
      <c r="Z71" s="18">
        <v>1064</v>
      </c>
      <c r="AA71" s="18">
        <v>2763</v>
      </c>
      <c r="AB71" s="18">
        <f t="shared" si="48"/>
        <v>5114</v>
      </c>
      <c r="AC71" s="38">
        <v>10428</v>
      </c>
      <c r="AD71" s="18">
        <f t="shared" si="49"/>
        <v>15542</v>
      </c>
      <c r="AE71" s="19">
        <f t="shared" si="50"/>
        <v>0.66646655231560892</v>
      </c>
      <c r="AF71" s="19">
        <f t="shared" si="51"/>
        <v>0.21929674099485419</v>
      </c>
      <c r="AG71" s="20">
        <v>110</v>
      </c>
      <c r="AH71" s="20">
        <v>1.71</v>
      </c>
      <c r="AI71" s="63">
        <f t="shared" si="52"/>
        <v>0.90384615384615385</v>
      </c>
      <c r="AJ71" s="64">
        <f t="shared" si="53"/>
        <v>133.85599999999999</v>
      </c>
      <c r="AK71" s="65">
        <f t="shared" si="55"/>
        <v>1.2006314580941446</v>
      </c>
      <c r="AL71" s="66">
        <f t="shared" si="54"/>
        <v>130.84800000000001</v>
      </c>
      <c r="AM71" s="65">
        <f t="shared" si="56"/>
        <v>0.74535180459351091</v>
      </c>
      <c r="AN71" s="79">
        <f t="shared" si="57"/>
        <v>1744.64</v>
      </c>
    </row>
    <row r="72" spans="1:40" x14ac:dyDescent="0.35">
      <c r="A72" s="17" t="s">
        <v>57</v>
      </c>
      <c r="B72" s="18">
        <v>17002</v>
      </c>
      <c r="C72" s="18">
        <f>B72/30</f>
        <v>566.73333333333335</v>
      </c>
      <c r="D72" s="18">
        <v>135</v>
      </c>
      <c r="E72" s="18">
        <v>26</v>
      </c>
      <c r="F72" s="39">
        <v>0.81</v>
      </c>
      <c r="G72" s="18">
        <v>226</v>
      </c>
      <c r="H72" s="18">
        <v>20</v>
      </c>
      <c r="I72" s="39">
        <v>0.91</v>
      </c>
      <c r="J72" s="18">
        <v>474</v>
      </c>
      <c r="K72" s="18">
        <v>66</v>
      </c>
      <c r="L72" s="39">
        <v>0.86</v>
      </c>
      <c r="M72" s="20">
        <v>7.39</v>
      </c>
      <c r="N72" s="20">
        <v>7.5659999999999998</v>
      </c>
      <c r="O72" s="18">
        <v>2307</v>
      </c>
      <c r="P72" s="18">
        <v>2089.75</v>
      </c>
      <c r="Q72" s="21">
        <v>54.5</v>
      </c>
      <c r="R72" s="21">
        <v>33.5</v>
      </c>
      <c r="S72" s="21">
        <v>62.9</v>
      </c>
      <c r="T72" s="21">
        <v>51.1</v>
      </c>
      <c r="U72" s="21"/>
      <c r="V72" s="21">
        <v>6.8</v>
      </c>
      <c r="W72" s="21">
        <v>5.0999999999999996</v>
      </c>
      <c r="X72" s="21"/>
      <c r="Y72" s="18">
        <v>666</v>
      </c>
      <c r="Z72" s="18">
        <v>600</v>
      </c>
      <c r="AA72" s="18">
        <v>1312</v>
      </c>
      <c r="AB72" s="18">
        <f t="shared" si="48"/>
        <v>2578</v>
      </c>
      <c r="AC72" s="38">
        <v>10333</v>
      </c>
      <c r="AD72" s="18">
        <f t="shared" si="49"/>
        <v>12911</v>
      </c>
      <c r="AE72" s="19">
        <f t="shared" si="50"/>
        <v>0.75938124926479234</v>
      </c>
      <c r="AF72" s="19">
        <f t="shared" si="51"/>
        <v>0.15162922009175392</v>
      </c>
      <c r="AG72" s="20">
        <v>88</v>
      </c>
      <c r="AH72" s="20">
        <v>1.5</v>
      </c>
      <c r="AI72" s="63">
        <f t="shared" si="52"/>
        <v>0.68116987179487176</v>
      </c>
      <c r="AJ72" s="64">
        <f t="shared" si="53"/>
        <v>76.509</v>
      </c>
      <c r="AK72" s="65">
        <f t="shared" si="55"/>
        <v>0.68625322904707231</v>
      </c>
      <c r="AL72" s="66">
        <f t="shared" si="54"/>
        <v>128.08173333333335</v>
      </c>
      <c r="AM72" s="65">
        <f t="shared" si="56"/>
        <v>0.72959427026370161</v>
      </c>
      <c r="AN72" s="79">
        <f t="shared" si="57"/>
        <v>1707.7564444444445</v>
      </c>
    </row>
    <row r="73" spans="1:40" ht="16" thickBot="1" x14ac:dyDescent="0.4">
      <c r="A73" s="17" t="s">
        <v>58</v>
      </c>
      <c r="B73" s="18">
        <v>46862</v>
      </c>
      <c r="C73" s="18">
        <v>1540</v>
      </c>
      <c r="D73" s="18">
        <v>166</v>
      </c>
      <c r="E73" s="18">
        <v>18</v>
      </c>
      <c r="F73" s="39">
        <v>0.89</v>
      </c>
      <c r="G73" s="18">
        <v>125</v>
      </c>
      <c r="H73" s="18">
        <v>15</v>
      </c>
      <c r="I73" s="39">
        <v>0.88</v>
      </c>
      <c r="J73" s="18">
        <v>281</v>
      </c>
      <c r="K73" s="18">
        <v>48</v>
      </c>
      <c r="L73" s="39">
        <v>0.83</v>
      </c>
      <c r="M73" s="20">
        <v>7.5650000000000004</v>
      </c>
      <c r="N73" s="20">
        <v>7.46</v>
      </c>
      <c r="O73" s="18">
        <v>1662.5</v>
      </c>
      <c r="P73" s="18">
        <v>1632.1669999999999</v>
      </c>
      <c r="Q73" s="21">
        <v>12.8</v>
      </c>
      <c r="R73" s="21">
        <v>11.2</v>
      </c>
      <c r="S73" s="21">
        <v>19.2</v>
      </c>
      <c r="T73" s="21">
        <v>16.100000000000001</v>
      </c>
      <c r="U73" s="21"/>
      <c r="V73" s="21">
        <v>2.1</v>
      </c>
      <c r="W73" s="21">
        <v>1.8</v>
      </c>
      <c r="X73" s="21"/>
      <c r="Y73" s="18">
        <v>2793</v>
      </c>
      <c r="Z73" s="18">
        <v>2322</v>
      </c>
      <c r="AA73" s="18">
        <v>4139</v>
      </c>
      <c r="AB73" s="18">
        <f t="shared" si="48"/>
        <v>9254</v>
      </c>
      <c r="AC73" s="38">
        <v>8225</v>
      </c>
      <c r="AD73" s="18">
        <f t="shared" si="49"/>
        <v>17479</v>
      </c>
      <c r="AE73" s="19">
        <f t="shared" si="50"/>
        <v>0.37298877555375359</v>
      </c>
      <c r="AF73" s="19">
        <f t="shared" si="51"/>
        <v>0.19747343263198328</v>
      </c>
      <c r="AG73" s="20">
        <v>99</v>
      </c>
      <c r="AH73" s="20">
        <v>1.58</v>
      </c>
      <c r="AI73" s="63">
        <f t="shared" si="52"/>
        <v>1.8509615384615385</v>
      </c>
      <c r="AJ73" s="64">
        <f t="shared" si="53"/>
        <v>255.64</v>
      </c>
      <c r="AK73" s="65">
        <f t="shared" si="55"/>
        <v>2.2929822043628012</v>
      </c>
      <c r="AL73" s="66">
        <f t="shared" si="54"/>
        <v>192.5</v>
      </c>
      <c r="AM73" s="65">
        <f t="shared" si="56"/>
        <v>1.0965411957710536</v>
      </c>
      <c r="AN73" s="79">
        <f t="shared" si="57"/>
        <v>2566.6666666666665</v>
      </c>
    </row>
    <row r="74" spans="1:40" ht="16.5" thickTop="1" thickBot="1" x14ac:dyDescent="0.4">
      <c r="A74" s="22" t="s">
        <v>73</v>
      </c>
      <c r="B74" s="23">
        <f>SUM(B62:B73)</f>
        <v>292903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5"/>
      <c r="N74" s="25"/>
      <c r="O74" s="25"/>
      <c r="P74" s="25"/>
      <c r="Q74" s="24"/>
      <c r="R74" s="24"/>
      <c r="S74" s="24"/>
      <c r="T74" s="24"/>
      <c r="U74" s="24"/>
      <c r="V74" s="26"/>
      <c r="W74" s="26"/>
      <c r="X74" s="26"/>
      <c r="Y74" s="24">
        <f t="shared" ref="Y74:AF74" si="58">SUM(Y62:Y73)</f>
        <v>15136</v>
      </c>
      <c r="Z74" s="24">
        <f t="shared" si="58"/>
        <v>12676</v>
      </c>
      <c r="AA74" s="24">
        <f t="shared" si="58"/>
        <v>43410</v>
      </c>
      <c r="AB74" s="24">
        <f t="shared" si="58"/>
        <v>71222</v>
      </c>
      <c r="AC74" s="24">
        <f t="shared" si="58"/>
        <v>125069</v>
      </c>
      <c r="AD74" s="23">
        <f t="shared" si="58"/>
        <v>196291</v>
      </c>
      <c r="AE74" s="25">
        <f t="shared" si="58"/>
        <v>9.0078365630938233</v>
      </c>
      <c r="AF74" s="25">
        <f t="shared" si="58"/>
        <v>2.9434785835731692</v>
      </c>
      <c r="AG74" s="24">
        <f>SUM(AG62:AG73)</f>
        <v>1166</v>
      </c>
      <c r="AH74" s="24"/>
      <c r="AI74" s="67"/>
      <c r="AJ74" s="68"/>
      <c r="AK74" s="69"/>
      <c r="AL74" s="70"/>
      <c r="AM74" s="69"/>
      <c r="AN74" s="75"/>
    </row>
    <row r="75" spans="1:40" ht="16.5" thickTop="1" thickBot="1" x14ac:dyDescent="0.4">
      <c r="A75" s="27" t="s">
        <v>74</v>
      </c>
      <c r="B75" s="28">
        <f t="shared" ref="B75:K75" si="59">AVERAGE(B62:B73)</f>
        <v>24408.583333333332</v>
      </c>
      <c r="C75" s="28">
        <f t="shared" si="59"/>
        <v>793.56111111111113</v>
      </c>
      <c r="D75" s="28">
        <f t="shared" si="59"/>
        <v>164.25</v>
      </c>
      <c r="E75" s="28">
        <f t="shared" si="59"/>
        <v>23.416666666666668</v>
      </c>
      <c r="F75" s="40">
        <f>AVERAGE(F62:F73)</f>
        <v>0.84583333333333333</v>
      </c>
      <c r="G75" s="28">
        <f>AVERAGE(G62:G73)</f>
        <v>191.08333333333334</v>
      </c>
      <c r="H75" s="28">
        <f>AVERAGE(H62:H73)</f>
        <v>17.25</v>
      </c>
      <c r="I75" s="40">
        <f>AVERAGE(I62:I73)</f>
        <v>0.89500000000000002</v>
      </c>
      <c r="J75" s="28">
        <f t="shared" si="59"/>
        <v>379.83333333333331</v>
      </c>
      <c r="K75" s="28">
        <f t="shared" si="59"/>
        <v>62.166666666666664</v>
      </c>
      <c r="L75" s="40">
        <f>AVERAGE(L62:L73)</f>
        <v>1.0383333333333333</v>
      </c>
      <c r="M75" s="29">
        <f t="shared" ref="M75:R75" si="60">AVERAGE(M62:M73)</f>
        <v>7.3832500000000003</v>
      </c>
      <c r="N75" s="29">
        <f t="shared" si="60"/>
        <v>7.4338333333333324</v>
      </c>
      <c r="O75" s="29">
        <f t="shared" si="60"/>
        <v>1932.1720833333336</v>
      </c>
      <c r="P75" s="29">
        <f t="shared" si="60"/>
        <v>1749.5070833333332</v>
      </c>
      <c r="Q75" s="28">
        <f t="shared" si="60"/>
        <v>40.033333333333339</v>
      </c>
      <c r="R75" s="28">
        <f t="shared" si="60"/>
        <v>17.616666666666664</v>
      </c>
      <c r="S75" s="28">
        <f t="shared" ref="S75:W75" si="61">AVERAGE(S62:S73)</f>
        <v>47.391666666666673</v>
      </c>
      <c r="T75" s="28">
        <f t="shared" si="61"/>
        <v>27.558333333333337</v>
      </c>
      <c r="U75" s="28"/>
      <c r="V75" s="30">
        <f t="shared" si="61"/>
        <v>5.166666666666667</v>
      </c>
      <c r="W75" s="30">
        <f t="shared" si="61"/>
        <v>3.3416666666666663</v>
      </c>
      <c r="X75" s="30"/>
      <c r="Y75" s="28">
        <f>ABS(AVERAGE(Y62:Y73))</f>
        <v>1261.3333333333333</v>
      </c>
      <c r="Z75" s="28">
        <f>ABS(AVERAGE(Z62:Z73))</f>
        <v>1056.3333333333333</v>
      </c>
      <c r="AA75" s="28">
        <f>ABS(AVERAGE(AA62:AA73))</f>
        <v>3617.5</v>
      </c>
      <c r="AB75" s="28">
        <f>ABS(AVERAGE(AB62:AB73))</f>
        <v>5935.166666666667</v>
      </c>
      <c r="AC75" s="28">
        <f>AVERAGE(AC66:AC73)</f>
        <v>10070.75</v>
      </c>
      <c r="AD75" s="28">
        <f>AVERAGE(AD62:AD73)</f>
        <v>16357.583333333334</v>
      </c>
      <c r="AE75" s="29">
        <f>AVERAGE(AE62:AE73)</f>
        <v>0.75065304692448531</v>
      </c>
      <c r="AF75" s="29">
        <f>AVERAGE(AF62:AF73)</f>
        <v>0.24528988196443077</v>
      </c>
      <c r="AG75" s="28"/>
      <c r="AH75" s="28"/>
      <c r="AI75" s="71">
        <f>C75/$C$2</f>
        <v>0.95379941239316246</v>
      </c>
      <c r="AJ75" s="72">
        <f>(C75*D75)/1000</f>
        <v>130.34241249999999</v>
      </c>
      <c r="AK75" s="73">
        <f t="shared" si="55"/>
        <v>1.1691160707878874</v>
      </c>
      <c r="AL75" s="74">
        <f>(C75*G75)/1000</f>
        <v>151.63630231481483</v>
      </c>
      <c r="AM75" s="73">
        <f t="shared" si="56"/>
        <v>0.86376858318227556</v>
      </c>
      <c r="AN75" s="76">
        <f>AVERAGE(AN62:AN73)</f>
        <v>1830.9652592592593</v>
      </c>
    </row>
    <row r="76" spans="1:40" ht="16" thickTop="1" x14ac:dyDescent="0.35"/>
    <row r="77" spans="1:40" ht="16" thickBot="1" x14ac:dyDescent="0.4"/>
    <row r="78" spans="1:40" ht="16" thickTop="1" x14ac:dyDescent="0.35">
      <c r="A78" s="9" t="s">
        <v>5</v>
      </c>
      <c r="B78" s="10" t="s">
        <v>6</v>
      </c>
      <c r="C78" s="10" t="s">
        <v>6</v>
      </c>
      <c r="D78" s="10" t="s">
        <v>7</v>
      </c>
      <c r="E78" s="10" t="s">
        <v>8</v>
      </c>
      <c r="F78" s="11" t="s">
        <v>2</v>
      </c>
      <c r="G78" s="10" t="s">
        <v>9</v>
      </c>
      <c r="H78" s="10" t="s">
        <v>10</v>
      </c>
      <c r="I78" s="11" t="s">
        <v>3</v>
      </c>
      <c r="J78" s="10" t="s">
        <v>11</v>
      </c>
      <c r="K78" s="10" t="s">
        <v>12</v>
      </c>
      <c r="L78" s="11" t="s">
        <v>13</v>
      </c>
      <c r="M78" s="10" t="s">
        <v>16</v>
      </c>
      <c r="N78" s="10" t="s">
        <v>17</v>
      </c>
      <c r="O78" s="10" t="s">
        <v>18</v>
      </c>
      <c r="P78" s="10" t="s">
        <v>19</v>
      </c>
      <c r="Q78" s="10" t="s">
        <v>20</v>
      </c>
      <c r="R78" s="10" t="s">
        <v>21</v>
      </c>
      <c r="S78" s="10" t="s">
        <v>67</v>
      </c>
      <c r="T78" s="10" t="s">
        <v>68</v>
      </c>
      <c r="U78" s="10"/>
      <c r="V78" s="10" t="s">
        <v>24</v>
      </c>
      <c r="W78" s="10" t="s">
        <v>25</v>
      </c>
      <c r="X78" s="10"/>
      <c r="Y78" s="35" t="s">
        <v>61</v>
      </c>
      <c r="Z78" s="35" t="s">
        <v>62</v>
      </c>
      <c r="AA78" s="35" t="s">
        <v>63</v>
      </c>
      <c r="AB78" s="35" t="s">
        <v>27</v>
      </c>
      <c r="AC78" s="35" t="s">
        <v>26</v>
      </c>
      <c r="AD78" s="35" t="s">
        <v>28</v>
      </c>
      <c r="AE78" s="35" t="s">
        <v>29</v>
      </c>
      <c r="AF78" s="35" t="s">
        <v>27</v>
      </c>
      <c r="AG78" s="10" t="s">
        <v>14</v>
      </c>
      <c r="AH78" s="35" t="s">
        <v>15</v>
      </c>
      <c r="AI78" s="55" t="s">
        <v>30</v>
      </c>
      <c r="AJ78" s="56" t="s">
        <v>31</v>
      </c>
      <c r="AK78" s="57" t="s">
        <v>32</v>
      </c>
      <c r="AL78" s="58" t="s">
        <v>30</v>
      </c>
      <c r="AM78" s="57" t="s">
        <v>30</v>
      </c>
      <c r="AN78" s="55" t="s">
        <v>92</v>
      </c>
    </row>
    <row r="79" spans="1:40" ht="16" thickBot="1" x14ac:dyDescent="0.4">
      <c r="A79" s="13" t="s">
        <v>75</v>
      </c>
      <c r="B79" s="14" t="s">
        <v>34</v>
      </c>
      <c r="C79" s="15" t="s">
        <v>35</v>
      </c>
      <c r="D79" s="14" t="s">
        <v>36</v>
      </c>
      <c r="E79" s="14" t="s">
        <v>36</v>
      </c>
      <c r="F79" s="16" t="s">
        <v>37</v>
      </c>
      <c r="G79" s="14" t="s">
        <v>36</v>
      </c>
      <c r="H79" s="14" t="s">
        <v>36</v>
      </c>
      <c r="I79" s="16" t="s">
        <v>37</v>
      </c>
      <c r="J79" s="14" t="s">
        <v>36</v>
      </c>
      <c r="K79" s="14" t="s">
        <v>36</v>
      </c>
      <c r="L79" s="16" t="s">
        <v>37</v>
      </c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5" t="s">
        <v>40</v>
      </c>
      <c r="Z79" s="15" t="s">
        <v>40</v>
      </c>
      <c r="AA79" s="15" t="s">
        <v>40</v>
      </c>
      <c r="AB79" s="15" t="s">
        <v>40</v>
      </c>
      <c r="AC79" s="15" t="s">
        <v>40</v>
      </c>
      <c r="AD79" s="15" t="s">
        <v>40</v>
      </c>
      <c r="AE79" s="15" t="s">
        <v>41</v>
      </c>
      <c r="AF79" s="15" t="s">
        <v>41</v>
      </c>
      <c r="AG79" s="14" t="s">
        <v>38</v>
      </c>
      <c r="AH79" s="36" t="s">
        <v>39</v>
      </c>
      <c r="AI79" s="59" t="s">
        <v>6</v>
      </c>
      <c r="AJ79" s="60" t="s">
        <v>42</v>
      </c>
      <c r="AK79" s="61" t="s">
        <v>43</v>
      </c>
      <c r="AL79" s="62" t="s">
        <v>44</v>
      </c>
      <c r="AM79" s="61" t="s">
        <v>45</v>
      </c>
      <c r="AN79" s="78" t="s">
        <v>93</v>
      </c>
    </row>
    <row r="80" spans="1:40" ht="16" thickTop="1" x14ac:dyDescent="0.35">
      <c r="A80" s="17" t="s">
        <v>46</v>
      </c>
      <c r="B80" s="18">
        <v>26784</v>
      </c>
      <c r="C80" s="18">
        <v>864</v>
      </c>
      <c r="D80" s="18">
        <v>183</v>
      </c>
      <c r="E80" s="18">
        <v>45</v>
      </c>
      <c r="F80" s="39">
        <v>0.76</v>
      </c>
      <c r="G80" s="18">
        <v>213</v>
      </c>
      <c r="H80" s="18">
        <v>22</v>
      </c>
      <c r="I80" s="39">
        <v>0.9</v>
      </c>
      <c r="J80" s="18">
        <v>452</v>
      </c>
      <c r="K80" s="18">
        <v>92</v>
      </c>
      <c r="L80" s="39">
        <v>0.8</v>
      </c>
      <c r="M80" s="20">
        <v>7.4180000000000001</v>
      </c>
      <c r="N80" s="20">
        <v>7.5330000000000004</v>
      </c>
      <c r="O80" s="18">
        <v>2143.75</v>
      </c>
      <c r="P80" s="18">
        <v>1872.75</v>
      </c>
      <c r="Q80" s="21">
        <v>46.3</v>
      </c>
      <c r="R80" s="21">
        <v>28.8</v>
      </c>
      <c r="S80" s="21">
        <v>54.6</v>
      </c>
      <c r="T80" s="21">
        <v>38.799999999999997</v>
      </c>
      <c r="U80" s="21"/>
      <c r="V80" s="21">
        <v>6.8</v>
      </c>
      <c r="W80" s="21">
        <v>3.7</v>
      </c>
      <c r="X80" s="21"/>
      <c r="Y80" s="18">
        <v>1810</v>
      </c>
      <c r="Z80" s="18">
        <v>1747</v>
      </c>
      <c r="AA80" s="18">
        <v>2846</v>
      </c>
      <c r="AB80" s="18">
        <f t="shared" ref="AB80:AB91" si="62">Y80+Z80+AA80</f>
        <v>6403</v>
      </c>
      <c r="AC80" s="42">
        <v>8705</v>
      </c>
      <c r="AD80" s="18">
        <f t="shared" ref="AD80:AD91" si="63">AB80+AC80</f>
        <v>15108</v>
      </c>
      <c r="AE80" s="19">
        <f t="shared" ref="AE80:AE91" si="64">AD80/B80</f>
        <v>0.56406810035842292</v>
      </c>
      <c r="AF80" s="19">
        <f t="shared" ref="AF80:AF91" si="65">AB80/B80</f>
        <v>0.23906063321385901</v>
      </c>
      <c r="AG80" s="20">
        <v>99</v>
      </c>
      <c r="AH80" s="20">
        <v>1.59</v>
      </c>
      <c r="AI80" s="63">
        <f t="shared" ref="AI80:AI91" si="66">C80/$C$2</f>
        <v>1.0384615384615385</v>
      </c>
      <c r="AJ80" s="64">
        <f t="shared" ref="AJ80:AJ91" si="67">(C80*D80)/1000</f>
        <v>158.11199999999999</v>
      </c>
      <c r="AK80" s="65">
        <f>(AJ80)/$E$3</f>
        <v>1.4181974741676233</v>
      </c>
      <c r="AL80" s="66">
        <f t="shared" ref="AL80:AL91" si="68">(C80*G80)/1000</f>
        <v>184.03200000000001</v>
      </c>
      <c r="AM80" s="65">
        <f>(AL80)/$G$3</f>
        <v>1.0483047757929276</v>
      </c>
      <c r="AN80" s="79">
        <f>(0.8*C80*G80)/60</f>
        <v>2453.7600000000002</v>
      </c>
    </row>
    <row r="81" spans="1:40" x14ac:dyDescent="0.35">
      <c r="A81" s="17" t="s">
        <v>47</v>
      </c>
      <c r="B81" s="18">
        <v>18092</v>
      </c>
      <c r="C81" s="18">
        <v>624</v>
      </c>
      <c r="D81" s="18">
        <v>201</v>
      </c>
      <c r="E81" s="18">
        <v>24</v>
      </c>
      <c r="F81" s="39">
        <v>0.88</v>
      </c>
      <c r="G81" s="18">
        <v>200</v>
      </c>
      <c r="H81" s="18">
        <v>21</v>
      </c>
      <c r="I81" s="39">
        <v>0.9</v>
      </c>
      <c r="J81" s="18">
        <v>437</v>
      </c>
      <c r="K81" s="18">
        <v>81</v>
      </c>
      <c r="L81" s="39">
        <v>0.82</v>
      </c>
      <c r="M81" s="20">
        <v>7.3579999999999997</v>
      </c>
      <c r="N81" s="20">
        <v>7.4980000000000002</v>
      </c>
      <c r="O81" s="18">
        <v>1979.125</v>
      </c>
      <c r="P81" s="18">
        <v>1939.625</v>
      </c>
      <c r="Q81" s="21">
        <v>42.2</v>
      </c>
      <c r="R81" s="21">
        <v>27.1</v>
      </c>
      <c r="S81" s="21">
        <v>47.6</v>
      </c>
      <c r="T81" s="21">
        <v>35.6</v>
      </c>
      <c r="U81" s="21"/>
      <c r="V81" s="21">
        <v>5.8</v>
      </c>
      <c r="W81" s="21">
        <v>3.4</v>
      </c>
      <c r="X81" s="21"/>
      <c r="Y81" s="18">
        <v>814</v>
      </c>
      <c r="Z81" s="18">
        <v>705</v>
      </c>
      <c r="AA81" s="18">
        <v>1461</v>
      </c>
      <c r="AB81" s="18">
        <f t="shared" si="62"/>
        <v>2980</v>
      </c>
      <c r="AC81" s="18">
        <v>10000</v>
      </c>
      <c r="AD81" s="18">
        <f t="shared" si="63"/>
        <v>12980</v>
      </c>
      <c r="AE81" s="19">
        <f t="shared" si="64"/>
        <v>0.71744417422064999</v>
      </c>
      <c r="AF81" s="19">
        <f t="shared" si="65"/>
        <v>0.16471368560689809</v>
      </c>
      <c r="AG81" s="20">
        <v>88</v>
      </c>
      <c r="AH81" s="20">
        <v>2.0299999999999998</v>
      </c>
      <c r="AI81" s="63">
        <f t="shared" si="66"/>
        <v>0.75</v>
      </c>
      <c r="AJ81" s="64">
        <f t="shared" si="67"/>
        <v>125.42400000000001</v>
      </c>
      <c r="AK81" s="65">
        <f t="shared" ref="AK81:AK93" si="69">(AJ81)/$E$3</f>
        <v>1.125</v>
      </c>
      <c r="AL81" s="66">
        <f t="shared" si="68"/>
        <v>124.8</v>
      </c>
      <c r="AM81" s="65">
        <f t="shared" ref="AM81:AM93" si="70">(AL81)/$G$3</f>
        <v>0.7109004739336493</v>
      </c>
      <c r="AN81" s="79">
        <f t="shared" ref="AN81:AN91" si="71">(0.8*C81*G81)/60</f>
        <v>1664.0000000000002</v>
      </c>
    </row>
    <row r="82" spans="1:40" x14ac:dyDescent="0.35">
      <c r="A82" s="17" t="s">
        <v>48</v>
      </c>
      <c r="B82" s="18">
        <v>21298</v>
      </c>
      <c r="C82" s="18">
        <v>687</v>
      </c>
      <c r="D82" s="18">
        <v>172</v>
      </c>
      <c r="E82" s="18">
        <v>22</v>
      </c>
      <c r="F82" s="39">
        <v>0.87</v>
      </c>
      <c r="G82" s="18">
        <v>236</v>
      </c>
      <c r="H82" s="18">
        <v>15</v>
      </c>
      <c r="I82" s="39">
        <v>0.94</v>
      </c>
      <c r="J82" s="18">
        <v>514</v>
      </c>
      <c r="K82" s="18">
        <v>44</v>
      </c>
      <c r="L82" s="39">
        <v>0.91</v>
      </c>
      <c r="M82" s="20">
        <v>7.3860000000000001</v>
      </c>
      <c r="N82" s="20">
        <v>7.4729999999999999</v>
      </c>
      <c r="O82" s="18">
        <v>1936.4290000000001</v>
      </c>
      <c r="P82" s="18">
        <v>1703.857</v>
      </c>
      <c r="Q82" s="21">
        <v>42.3</v>
      </c>
      <c r="R82" s="21">
        <v>32.299999999999997</v>
      </c>
      <c r="S82" s="21">
        <v>48.5</v>
      </c>
      <c r="T82" s="21">
        <v>38.799999999999997</v>
      </c>
      <c r="U82" s="21"/>
      <c r="V82" s="21">
        <v>7.3</v>
      </c>
      <c r="W82" s="21">
        <v>4.2</v>
      </c>
      <c r="X82" s="21"/>
      <c r="Y82" s="18">
        <v>741</v>
      </c>
      <c r="Z82" s="18">
        <v>696</v>
      </c>
      <c r="AA82" s="18">
        <v>1617</v>
      </c>
      <c r="AB82" s="18">
        <f t="shared" si="62"/>
        <v>3054</v>
      </c>
      <c r="AC82" s="18">
        <v>10650</v>
      </c>
      <c r="AD82" s="18">
        <f t="shared" si="63"/>
        <v>13704</v>
      </c>
      <c r="AE82" s="19">
        <f t="shared" si="64"/>
        <v>0.64344069865715092</v>
      </c>
      <c r="AF82" s="19">
        <f t="shared" si="65"/>
        <v>0.14339374589163301</v>
      </c>
      <c r="AG82" s="20">
        <v>99</v>
      </c>
      <c r="AH82" s="20">
        <v>2.2999999999999998</v>
      </c>
      <c r="AI82" s="63">
        <f t="shared" si="66"/>
        <v>0.82572115384615385</v>
      </c>
      <c r="AJ82" s="64">
        <f t="shared" si="67"/>
        <v>118.164</v>
      </c>
      <c r="AK82" s="65">
        <f t="shared" si="69"/>
        <v>1.0598808840413318</v>
      </c>
      <c r="AL82" s="66">
        <f t="shared" si="68"/>
        <v>162.13200000000001</v>
      </c>
      <c r="AM82" s="65">
        <f t="shared" si="70"/>
        <v>0.9235554137805323</v>
      </c>
      <c r="AN82" s="79">
        <f t="shared" si="71"/>
        <v>2161.7600000000002</v>
      </c>
    </row>
    <row r="83" spans="1:40" x14ac:dyDescent="0.35">
      <c r="A83" s="17" t="s">
        <v>49</v>
      </c>
      <c r="B83" s="18">
        <v>26348</v>
      </c>
      <c r="C83" s="18">
        <v>878</v>
      </c>
      <c r="D83" s="18">
        <v>155</v>
      </c>
      <c r="E83" s="18">
        <v>27</v>
      </c>
      <c r="F83" s="39">
        <v>0.82</v>
      </c>
      <c r="G83" s="18">
        <v>163</v>
      </c>
      <c r="H83" s="18">
        <v>21</v>
      </c>
      <c r="I83" s="39">
        <v>0.87</v>
      </c>
      <c r="J83" s="18">
        <v>326</v>
      </c>
      <c r="K83" s="18">
        <v>67</v>
      </c>
      <c r="L83" s="39">
        <v>0.8</v>
      </c>
      <c r="M83" s="20">
        <v>7.5270000000000001</v>
      </c>
      <c r="N83" s="20">
        <v>7.4939999999999998</v>
      </c>
      <c r="O83" s="18">
        <v>1418.7139999999999</v>
      </c>
      <c r="P83" s="18">
        <v>1595</v>
      </c>
      <c r="Q83" s="21">
        <v>26.4</v>
      </c>
      <c r="R83" s="21">
        <v>20</v>
      </c>
      <c r="S83" s="21">
        <v>32.6</v>
      </c>
      <c r="T83" s="21">
        <v>24.2</v>
      </c>
      <c r="U83" s="21"/>
      <c r="V83" s="21">
        <v>3.6</v>
      </c>
      <c r="W83" s="21">
        <v>2.2999999999999998</v>
      </c>
      <c r="X83" s="21"/>
      <c r="Y83" s="18">
        <v>1558</v>
      </c>
      <c r="Z83" s="18">
        <v>1450</v>
      </c>
      <c r="AA83" s="18">
        <v>3026</v>
      </c>
      <c r="AB83" s="18">
        <f t="shared" si="62"/>
        <v>6034</v>
      </c>
      <c r="AC83" s="18">
        <v>9037</v>
      </c>
      <c r="AD83" s="18">
        <f t="shared" si="63"/>
        <v>15071</v>
      </c>
      <c r="AE83" s="19">
        <f t="shared" si="64"/>
        <v>0.57199787460148777</v>
      </c>
      <c r="AF83" s="19">
        <f t="shared" si="65"/>
        <v>0.22901168969181721</v>
      </c>
      <c r="AG83" s="20">
        <v>88</v>
      </c>
      <c r="AH83" s="20">
        <v>2.34</v>
      </c>
      <c r="AI83" s="63">
        <f t="shared" si="66"/>
        <v>1.0552884615384615</v>
      </c>
      <c r="AJ83" s="64">
        <f t="shared" si="67"/>
        <v>136.09</v>
      </c>
      <c r="AK83" s="65">
        <f t="shared" si="69"/>
        <v>1.2206694890929966</v>
      </c>
      <c r="AL83" s="66">
        <f t="shared" si="68"/>
        <v>143.114</v>
      </c>
      <c r="AM83" s="65">
        <f t="shared" si="70"/>
        <v>0.81522283995625233</v>
      </c>
      <c r="AN83" s="79">
        <f t="shared" si="71"/>
        <v>1908.186666666667</v>
      </c>
    </row>
    <row r="84" spans="1:40" x14ac:dyDescent="0.35">
      <c r="A84" s="17" t="s">
        <v>50</v>
      </c>
      <c r="B84" s="18">
        <v>20835</v>
      </c>
      <c r="C84" s="18">
        <v>672</v>
      </c>
      <c r="D84" s="18">
        <v>140</v>
      </c>
      <c r="E84" s="18">
        <v>24</v>
      </c>
      <c r="F84" s="39">
        <v>0.83</v>
      </c>
      <c r="G84" s="18">
        <v>180</v>
      </c>
      <c r="H84" s="18">
        <v>20</v>
      </c>
      <c r="I84" s="39">
        <v>0.89</v>
      </c>
      <c r="J84" s="18">
        <v>345</v>
      </c>
      <c r="K84" s="18">
        <v>58</v>
      </c>
      <c r="L84" s="39">
        <v>0.83</v>
      </c>
      <c r="M84" s="20">
        <v>7.4139999999999997</v>
      </c>
      <c r="N84" s="20">
        <v>7.4029999999999996</v>
      </c>
      <c r="O84" s="18">
        <v>1677.625</v>
      </c>
      <c r="P84" s="18">
        <v>1511.25</v>
      </c>
      <c r="Q84" s="21">
        <v>34.6</v>
      </c>
      <c r="R84" s="21">
        <v>23.1</v>
      </c>
      <c r="S84" s="21">
        <v>39.5</v>
      </c>
      <c r="T84" s="21">
        <v>27.2</v>
      </c>
      <c r="U84" s="21"/>
      <c r="V84" s="21">
        <v>5.0999999999999996</v>
      </c>
      <c r="W84" s="21">
        <v>3</v>
      </c>
      <c r="X84" s="21"/>
      <c r="Y84" s="18">
        <v>1036</v>
      </c>
      <c r="Z84" s="18">
        <v>989</v>
      </c>
      <c r="AA84" s="18">
        <v>2135</v>
      </c>
      <c r="AB84" s="18">
        <f t="shared" si="62"/>
        <v>4160</v>
      </c>
      <c r="AC84" s="18">
        <v>9934</v>
      </c>
      <c r="AD84" s="18">
        <f t="shared" si="63"/>
        <v>14094</v>
      </c>
      <c r="AE84" s="19">
        <f t="shared" si="64"/>
        <v>0.67645788336933044</v>
      </c>
      <c r="AF84" s="19">
        <f t="shared" si="65"/>
        <v>0.19966402687784976</v>
      </c>
      <c r="AG84" s="20">
        <v>88</v>
      </c>
      <c r="AH84" s="20">
        <v>2.1</v>
      </c>
      <c r="AI84" s="63">
        <f t="shared" si="66"/>
        <v>0.80769230769230771</v>
      </c>
      <c r="AJ84" s="64">
        <f t="shared" si="67"/>
        <v>94.08</v>
      </c>
      <c r="AK84" s="65">
        <f t="shared" si="69"/>
        <v>0.84385763490241106</v>
      </c>
      <c r="AL84" s="66">
        <f t="shared" si="68"/>
        <v>120.96</v>
      </c>
      <c r="AM84" s="65">
        <f t="shared" si="70"/>
        <v>0.68902661319722935</v>
      </c>
      <c r="AN84" s="79">
        <f t="shared" si="71"/>
        <v>1612.8</v>
      </c>
    </row>
    <row r="85" spans="1:40" x14ac:dyDescent="0.35">
      <c r="A85" s="17" t="s">
        <v>51</v>
      </c>
      <c r="B85" s="18">
        <v>23593</v>
      </c>
      <c r="C85" s="18">
        <v>786</v>
      </c>
      <c r="D85" s="18">
        <v>245</v>
      </c>
      <c r="E85" s="18">
        <v>22</v>
      </c>
      <c r="F85" s="39">
        <v>0.91</v>
      </c>
      <c r="G85" s="18">
        <v>173</v>
      </c>
      <c r="H85" s="18">
        <v>20</v>
      </c>
      <c r="I85" s="39">
        <v>0.88</v>
      </c>
      <c r="J85" s="18">
        <v>407</v>
      </c>
      <c r="K85" s="18">
        <v>67</v>
      </c>
      <c r="L85" s="39">
        <v>0.84</v>
      </c>
      <c r="M85" s="20">
        <v>7.2990000000000004</v>
      </c>
      <c r="N85" s="20">
        <v>7.431</v>
      </c>
      <c r="O85" s="18">
        <v>1928</v>
      </c>
      <c r="P85" s="18">
        <v>1890</v>
      </c>
      <c r="Q85" s="21">
        <v>28</v>
      </c>
      <c r="R85" s="21">
        <v>21.3</v>
      </c>
      <c r="S85" s="21">
        <v>32.1</v>
      </c>
      <c r="T85" s="21">
        <v>27</v>
      </c>
      <c r="U85" s="21"/>
      <c r="V85" s="21">
        <v>4.3</v>
      </c>
      <c r="W85" s="21">
        <v>3.2</v>
      </c>
      <c r="X85" s="21"/>
      <c r="Y85" s="18">
        <v>1074</v>
      </c>
      <c r="Z85" s="18">
        <v>923</v>
      </c>
      <c r="AA85" s="18">
        <v>2576</v>
      </c>
      <c r="AB85" s="18">
        <f t="shared" si="62"/>
        <v>4573</v>
      </c>
      <c r="AC85" s="42">
        <v>10394</v>
      </c>
      <c r="AD85" s="18">
        <f t="shared" si="63"/>
        <v>14967</v>
      </c>
      <c r="AE85" s="19">
        <f t="shared" si="64"/>
        <v>0.63438307972703767</v>
      </c>
      <c r="AF85" s="19">
        <f t="shared" si="65"/>
        <v>0.1938286779977112</v>
      </c>
      <c r="AG85" s="20">
        <v>99</v>
      </c>
      <c r="AH85" s="20">
        <v>1.5</v>
      </c>
      <c r="AI85" s="63">
        <f t="shared" si="66"/>
        <v>0.94471153846153844</v>
      </c>
      <c r="AJ85" s="64">
        <f t="shared" si="67"/>
        <v>192.57</v>
      </c>
      <c r="AK85" s="65">
        <f t="shared" si="69"/>
        <v>1.7272710964408724</v>
      </c>
      <c r="AL85" s="66">
        <f t="shared" si="68"/>
        <v>135.97800000000001</v>
      </c>
      <c r="AM85" s="65">
        <f t="shared" si="70"/>
        <v>0.7745739154210719</v>
      </c>
      <c r="AN85" s="79">
        <f t="shared" si="71"/>
        <v>1813.0400000000002</v>
      </c>
    </row>
    <row r="86" spans="1:40" x14ac:dyDescent="0.35">
      <c r="A86" s="17" t="s">
        <v>53</v>
      </c>
      <c r="B86" s="18">
        <v>22526</v>
      </c>
      <c r="C86" s="18">
        <v>727</v>
      </c>
      <c r="D86" s="18">
        <v>157</v>
      </c>
      <c r="E86" s="18">
        <v>11</v>
      </c>
      <c r="F86" s="39">
        <v>0.93</v>
      </c>
      <c r="G86" s="18">
        <v>140</v>
      </c>
      <c r="H86" s="18">
        <v>15</v>
      </c>
      <c r="I86" s="39">
        <v>0.9</v>
      </c>
      <c r="J86" s="18">
        <v>289</v>
      </c>
      <c r="K86" s="18">
        <v>41</v>
      </c>
      <c r="L86" s="39">
        <v>0.86</v>
      </c>
      <c r="M86" s="20">
        <v>7.3019999999999996</v>
      </c>
      <c r="N86" s="20">
        <v>7.3979999999999997</v>
      </c>
      <c r="O86" s="18">
        <v>2506.8000000000002</v>
      </c>
      <c r="P86" s="18">
        <v>2249.8000000000002</v>
      </c>
      <c r="Q86" s="21">
        <v>33.6</v>
      </c>
      <c r="R86" s="21">
        <v>7.5</v>
      </c>
      <c r="S86" s="21">
        <v>41</v>
      </c>
      <c r="T86" s="21">
        <v>29.4</v>
      </c>
      <c r="U86" s="21"/>
      <c r="V86" s="21">
        <v>4.9000000000000004</v>
      </c>
      <c r="W86" s="21">
        <v>3.7</v>
      </c>
      <c r="X86" s="21"/>
      <c r="Y86" s="18">
        <v>1142</v>
      </c>
      <c r="Z86" s="18">
        <v>1047</v>
      </c>
      <c r="AA86" s="18">
        <v>2351</v>
      </c>
      <c r="AB86" s="18">
        <f t="shared" si="62"/>
        <v>4540</v>
      </c>
      <c r="AC86" s="42">
        <v>14183</v>
      </c>
      <c r="AD86" s="18">
        <f t="shared" si="63"/>
        <v>18723</v>
      </c>
      <c r="AE86" s="19">
        <f t="shared" si="64"/>
        <v>0.83117286690934922</v>
      </c>
      <c r="AF86" s="19">
        <f t="shared" si="65"/>
        <v>0.20154488147030097</v>
      </c>
      <c r="AG86" s="20">
        <v>88</v>
      </c>
      <c r="AH86" s="20">
        <v>1.53</v>
      </c>
      <c r="AI86" s="63">
        <f t="shared" si="66"/>
        <v>0.87379807692307687</v>
      </c>
      <c r="AJ86" s="64">
        <f t="shared" si="67"/>
        <v>114.139</v>
      </c>
      <c r="AK86" s="65">
        <f t="shared" si="69"/>
        <v>1.0237783438576349</v>
      </c>
      <c r="AL86" s="66">
        <f t="shared" si="68"/>
        <v>101.78</v>
      </c>
      <c r="AM86" s="65">
        <f t="shared" si="70"/>
        <v>0.57977123587313162</v>
      </c>
      <c r="AN86" s="79">
        <f t="shared" si="71"/>
        <v>1357.0666666666666</v>
      </c>
    </row>
    <row r="87" spans="1:40" x14ac:dyDescent="0.35">
      <c r="A87" s="17" t="s">
        <v>54</v>
      </c>
      <c r="B87" s="18">
        <v>22292</v>
      </c>
      <c r="C87" s="18">
        <v>719</v>
      </c>
      <c r="D87" s="18">
        <v>239</v>
      </c>
      <c r="E87" s="18">
        <v>28</v>
      </c>
      <c r="F87" s="39">
        <v>0.88</v>
      </c>
      <c r="G87" s="18">
        <v>250</v>
      </c>
      <c r="H87" s="18">
        <v>20</v>
      </c>
      <c r="I87" s="39">
        <v>0.92</v>
      </c>
      <c r="J87" s="18">
        <v>508</v>
      </c>
      <c r="K87" s="18">
        <v>65</v>
      </c>
      <c r="L87" s="39">
        <v>0.87</v>
      </c>
      <c r="M87" s="20">
        <v>7.2039999999999997</v>
      </c>
      <c r="N87" s="20">
        <v>7.4029999999999996</v>
      </c>
      <c r="O87" s="18">
        <v>2492.143</v>
      </c>
      <c r="P87" s="18">
        <v>2586.2860000000001</v>
      </c>
      <c r="Q87" s="21">
        <v>40.6</v>
      </c>
      <c r="R87" s="21">
        <v>16.7</v>
      </c>
      <c r="S87" s="21">
        <v>46.7</v>
      </c>
      <c r="T87" s="21">
        <v>29.8</v>
      </c>
      <c r="U87" s="21"/>
      <c r="V87" s="21">
        <v>5.8</v>
      </c>
      <c r="W87" s="21">
        <v>4.5999999999999996</v>
      </c>
      <c r="X87" s="21"/>
      <c r="Y87" s="18">
        <v>1109</v>
      </c>
      <c r="Z87" s="18">
        <v>961</v>
      </c>
      <c r="AA87" s="18">
        <v>2137</v>
      </c>
      <c r="AB87" s="18">
        <f t="shared" si="62"/>
        <v>4207</v>
      </c>
      <c r="AC87" s="42">
        <v>12635</v>
      </c>
      <c r="AD87" s="18">
        <f t="shared" si="63"/>
        <v>16842</v>
      </c>
      <c r="AE87" s="19">
        <f t="shared" si="64"/>
        <v>0.75551767450206353</v>
      </c>
      <c r="AF87" s="19">
        <f t="shared" si="65"/>
        <v>0.18872241162748968</v>
      </c>
      <c r="AG87" s="20">
        <v>66</v>
      </c>
      <c r="AH87" s="20">
        <v>1.95</v>
      </c>
      <c r="AI87" s="63">
        <f t="shared" si="66"/>
        <v>0.86418269230769229</v>
      </c>
      <c r="AJ87" s="64">
        <f t="shared" si="67"/>
        <v>171.84100000000001</v>
      </c>
      <c r="AK87" s="65">
        <f t="shared" si="69"/>
        <v>1.5413407721010335</v>
      </c>
      <c r="AL87" s="66">
        <f t="shared" si="68"/>
        <v>179.75</v>
      </c>
      <c r="AM87" s="65">
        <f t="shared" si="70"/>
        <v>1.0239131425446593</v>
      </c>
      <c r="AN87" s="79">
        <f t="shared" si="71"/>
        <v>2396.6666666666665</v>
      </c>
    </row>
    <row r="88" spans="1:40" x14ac:dyDescent="0.35">
      <c r="A88" s="17" t="s">
        <v>55</v>
      </c>
      <c r="B88" s="18">
        <v>18343</v>
      </c>
      <c r="C88" s="18">
        <v>611</v>
      </c>
      <c r="D88" s="18">
        <v>189</v>
      </c>
      <c r="E88" s="18">
        <v>17</v>
      </c>
      <c r="F88" s="39">
        <v>0.91</v>
      </c>
      <c r="G88" s="18">
        <v>180</v>
      </c>
      <c r="H88" s="18">
        <v>15</v>
      </c>
      <c r="I88" s="39">
        <v>0.92</v>
      </c>
      <c r="J88" s="18">
        <v>376</v>
      </c>
      <c r="K88" s="18">
        <v>52</v>
      </c>
      <c r="L88" s="39">
        <v>0.86</v>
      </c>
      <c r="M88" s="20">
        <v>7.62</v>
      </c>
      <c r="N88" s="20">
        <v>7.5369999999999999</v>
      </c>
      <c r="O88" s="18">
        <v>2571.857</v>
      </c>
      <c r="P88" s="18">
        <v>2345.4290000000001</v>
      </c>
      <c r="Q88" s="21">
        <v>45.4</v>
      </c>
      <c r="R88" s="21">
        <v>23.8</v>
      </c>
      <c r="S88" s="21">
        <v>60.3</v>
      </c>
      <c r="T88" s="21">
        <v>31.9</v>
      </c>
      <c r="U88" s="21"/>
      <c r="V88" s="21">
        <v>5.7</v>
      </c>
      <c r="W88" s="21">
        <v>3.6</v>
      </c>
      <c r="X88" s="21"/>
      <c r="Y88" s="18">
        <v>548</v>
      </c>
      <c r="Z88" s="18">
        <v>492</v>
      </c>
      <c r="AA88" s="18">
        <v>951</v>
      </c>
      <c r="AB88" s="18">
        <f t="shared" si="62"/>
        <v>1991</v>
      </c>
      <c r="AC88" s="42">
        <v>9890</v>
      </c>
      <c r="AD88" s="18">
        <f t="shared" si="63"/>
        <v>11881</v>
      </c>
      <c r="AE88" s="19">
        <f t="shared" si="64"/>
        <v>0.64771302404186881</v>
      </c>
      <c r="AF88" s="19">
        <f t="shared" si="65"/>
        <v>0.10854276835850188</v>
      </c>
      <c r="AG88" s="20">
        <v>99</v>
      </c>
      <c r="AH88" s="20">
        <v>2.8</v>
      </c>
      <c r="AI88" s="63">
        <f t="shared" si="66"/>
        <v>0.734375</v>
      </c>
      <c r="AJ88" s="64">
        <f t="shared" si="67"/>
        <v>115.479</v>
      </c>
      <c r="AK88" s="65">
        <f t="shared" si="69"/>
        <v>1.0357975746268657</v>
      </c>
      <c r="AL88" s="66">
        <f t="shared" si="68"/>
        <v>109.98</v>
      </c>
      <c r="AM88" s="65">
        <f t="shared" si="70"/>
        <v>0.62648104265402849</v>
      </c>
      <c r="AN88" s="79">
        <f t="shared" si="71"/>
        <v>1466.4</v>
      </c>
    </row>
    <row r="89" spans="1:40" x14ac:dyDescent="0.35">
      <c r="A89" s="17" t="s">
        <v>56</v>
      </c>
      <c r="B89" s="18">
        <v>20068</v>
      </c>
      <c r="C89" s="18">
        <v>647</v>
      </c>
      <c r="D89" s="18">
        <v>170</v>
      </c>
      <c r="E89" s="18">
        <v>23</v>
      </c>
      <c r="F89" s="39">
        <v>0.86</v>
      </c>
      <c r="G89" s="18">
        <v>166</v>
      </c>
      <c r="H89" s="18">
        <v>18</v>
      </c>
      <c r="I89" s="39">
        <v>0.89</v>
      </c>
      <c r="J89" s="18">
        <v>321</v>
      </c>
      <c r="K89" s="18">
        <v>50</v>
      </c>
      <c r="L89" s="39">
        <v>0.84</v>
      </c>
      <c r="M89" s="20">
        <v>7.33</v>
      </c>
      <c r="N89" s="20">
        <v>7.54</v>
      </c>
      <c r="O89" s="18">
        <v>2923</v>
      </c>
      <c r="P89" s="18">
        <v>2771</v>
      </c>
      <c r="Q89" s="21">
        <v>44.9</v>
      </c>
      <c r="R89" s="21">
        <v>26.9</v>
      </c>
      <c r="S89" s="21">
        <v>49.5</v>
      </c>
      <c r="T89" s="21">
        <v>33</v>
      </c>
      <c r="U89" s="21"/>
      <c r="V89" s="21">
        <v>6.2</v>
      </c>
      <c r="W89" s="21">
        <v>3.5</v>
      </c>
      <c r="X89" s="21"/>
      <c r="Y89" s="18">
        <v>1351</v>
      </c>
      <c r="Z89" s="18">
        <v>1199</v>
      </c>
      <c r="AA89" s="18">
        <v>2193</v>
      </c>
      <c r="AB89" s="18">
        <f t="shared" si="62"/>
        <v>4743</v>
      </c>
      <c r="AC89" s="42">
        <v>10292</v>
      </c>
      <c r="AD89" s="18">
        <f t="shared" si="63"/>
        <v>15035</v>
      </c>
      <c r="AE89" s="19">
        <f t="shared" si="64"/>
        <v>0.74920271078333667</v>
      </c>
      <c r="AF89" s="19">
        <f t="shared" si="65"/>
        <v>0.23634642216464022</v>
      </c>
      <c r="AG89" s="20">
        <v>99</v>
      </c>
      <c r="AH89" s="20">
        <v>2.15</v>
      </c>
      <c r="AI89" s="63">
        <f t="shared" si="66"/>
        <v>0.77764423076923073</v>
      </c>
      <c r="AJ89" s="64">
        <f t="shared" si="67"/>
        <v>109.99</v>
      </c>
      <c r="AK89" s="65">
        <f t="shared" si="69"/>
        <v>0.98656357634902403</v>
      </c>
      <c r="AL89" s="66">
        <f t="shared" si="68"/>
        <v>107.402</v>
      </c>
      <c r="AM89" s="65">
        <f t="shared" si="70"/>
        <v>0.61179593510754648</v>
      </c>
      <c r="AN89" s="79">
        <f t="shared" si="71"/>
        <v>1432.0266666666669</v>
      </c>
    </row>
    <row r="90" spans="1:40" x14ac:dyDescent="0.35">
      <c r="A90" s="17" t="s">
        <v>57</v>
      </c>
      <c r="B90" s="18">
        <v>19091</v>
      </c>
      <c r="C90" s="18">
        <v>636</v>
      </c>
      <c r="D90" s="18">
        <v>156</v>
      </c>
      <c r="E90" s="18">
        <v>17</v>
      </c>
      <c r="F90" s="39">
        <v>0.89</v>
      </c>
      <c r="G90" s="18">
        <v>186</v>
      </c>
      <c r="H90" s="18">
        <v>16</v>
      </c>
      <c r="I90" s="39">
        <v>0.91</v>
      </c>
      <c r="J90" s="18">
        <v>330</v>
      </c>
      <c r="K90" s="18">
        <v>46</v>
      </c>
      <c r="L90" s="39">
        <v>0.86</v>
      </c>
      <c r="M90" s="20">
        <v>7.3840000000000003</v>
      </c>
      <c r="N90" s="20">
        <v>7.306</v>
      </c>
      <c r="O90" s="18">
        <v>2819.7139999999999</v>
      </c>
      <c r="P90" s="18">
        <v>2431.4290000000001</v>
      </c>
      <c r="Q90" s="21">
        <v>44.7</v>
      </c>
      <c r="R90" s="21">
        <v>4.5999999999999996</v>
      </c>
      <c r="S90" s="21">
        <v>51.4</v>
      </c>
      <c r="T90" s="21">
        <v>33</v>
      </c>
      <c r="U90" s="21"/>
      <c r="V90" s="21">
        <v>5.9</v>
      </c>
      <c r="W90" s="21">
        <v>3.9</v>
      </c>
      <c r="X90" s="21"/>
      <c r="Y90" s="18">
        <v>821</v>
      </c>
      <c r="Z90" s="18">
        <v>734</v>
      </c>
      <c r="AA90" s="18">
        <v>1367</v>
      </c>
      <c r="AB90" s="18">
        <f t="shared" si="62"/>
        <v>2922</v>
      </c>
      <c r="AC90" s="42">
        <v>14852</v>
      </c>
      <c r="AD90" s="18">
        <f t="shared" si="63"/>
        <v>17774</v>
      </c>
      <c r="AE90" s="19">
        <f t="shared" si="64"/>
        <v>0.93101461421612275</v>
      </c>
      <c r="AF90" s="19">
        <f t="shared" si="65"/>
        <v>0.15305641401707612</v>
      </c>
      <c r="AG90" s="20">
        <v>88</v>
      </c>
      <c r="AH90" s="20">
        <v>1.39</v>
      </c>
      <c r="AI90" s="63">
        <f t="shared" si="66"/>
        <v>0.76442307692307687</v>
      </c>
      <c r="AJ90" s="64">
        <f t="shared" si="67"/>
        <v>99.215999999999994</v>
      </c>
      <c r="AK90" s="65">
        <f t="shared" si="69"/>
        <v>0.88992537313432829</v>
      </c>
      <c r="AL90" s="66">
        <f t="shared" si="68"/>
        <v>118.29600000000001</v>
      </c>
      <c r="AM90" s="65">
        <f t="shared" si="70"/>
        <v>0.67385162231133799</v>
      </c>
      <c r="AN90" s="79">
        <f t="shared" si="71"/>
        <v>1577.28</v>
      </c>
    </row>
    <row r="91" spans="1:40" ht="16" thickBot="1" x14ac:dyDescent="0.4">
      <c r="A91" s="17" t="s">
        <v>58</v>
      </c>
      <c r="B91" s="18">
        <v>16034</v>
      </c>
      <c r="C91" s="18">
        <v>517</v>
      </c>
      <c r="D91" s="18">
        <v>205</v>
      </c>
      <c r="E91" s="18">
        <v>21</v>
      </c>
      <c r="F91" s="39">
        <v>0.9</v>
      </c>
      <c r="G91" s="18">
        <v>262</v>
      </c>
      <c r="H91" s="18">
        <v>20</v>
      </c>
      <c r="I91" s="39">
        <v>0.92</v>
      </c>
      <c r="J91" s="18">
        <v>502</v>
      </c>
      <c r="K91" s="18">
        <v>59</v>
      </c>
      <c r="L91" s="39">
        <v>0.88</v>
      </c>
      <c r="M91" s="20">
        <v>7.3550000000000004</v>
      </c>
      <c r="N91" s="20">
        <v>7.3920000000000003</v>
      </c>
      <c r="O91" s="18">
        <v>2573.3330000000001</v>
      </c>
      <c r="P91" s="18">
        <v>1920</v>
      </c>
      <c r="Q91" s="21">
        <v>49.9</v>
      </c>
      <c r="R91" s="21">
        <v>7.7</v>
      </c>
      <c r="S91" s="21">
        <v>52.9</v>
      </c>
      <c r="T91" s="21">
        <v>32.4</v>
      </c>
      <c r="U91" s="21"/>
      <c r="V91" s="21">
        <v>6.1</v>
      </c>
      <c r="W91" s="21">
        <v>4</v>
      </c>
      <c r="X91" s="21"/>
      <c r="Y91" s="18">
        <v>783</v>
      </c>
      <c r="Z91" s="18">
        <v>694</v>
      </c>
      <c r="AA91" s="18">
        <v>1175</v>
      </c>
      <c r="AB91" s="18">
        <f t="shared" si="62"/>
        <v>2652</v>
      </c>
      <c r="AC91" s="42">
        <v>13612</v>
      </c>
      <c r="AD91" s="18">
        <f t="shared" si="63"/>
        <v>16264</v>
      </c>
      <c r="AE91" s="19">
        <f t="shared" si="64"/>
        <v>1.0143445178994637</v>
      </c>
      <c r="AF91" s="19">
        <f t="shared" si="65"/>
        <v>0.16539852812772857</v>
      </c>
      <c r="AG91" s="20">
        <v>99</v>
      </c>
      <c r="AH91" s="20">
        <v>1.34</v>
      </c>
      <c r="AI91" s="63">
        <f t="shared" si="66"/>
        <v>0.62139423076923073</v>
      </c>
      <c r="AJ91" s="64">
        <f t="shared" si="67"/>
        <v>105.985</v>
      </c>
      <c r="AK91" s="65">
        <f t="shared" si="69"/>
        <v>0.95064042766934553</v>
      </c>
      <c r="AL91" s="66">
        <f t="shared" si="68"/>
        <v>135.45400000000001</v>
      </c>
      <c r="AM91" s="65">
        <f t="shared" si="70"/>
        <v>0.77158904484141455</v>
      </c>
      <c r="AN91" s="79">
        <f t="shared" si="71"/>
        <v>1806.0533333333335</v>
      </c>
    </row>
    <row r="92" spans="1:40" ht="16.5" thickTop="1" thickBot="1" x14ac:dyDescent="0.4">
      <c r="A92" s="22" t="s">
        <v>76</v>
      </c>
      <c r="B92" s="23">
        <f>SUM(B80:B91)</f>
        <v>255304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5"/>
      <c r="N92" s="25"/>
      <c r="O92" s="25"/>
      <c r="P92" s="25"/>
      <c r="Q92" s="24"/>
      <c r="R92" s="24"/>
      <c r="S92" s="24"/>
      <c r="T92" s="24"/>
      <c r="U92" s="24"/>
      <c r="V92" s="26"/>
      <c r="W92" s="26"/>
      <c r="X92" s="26"/>
      <c r="Y92" s="24">
        <f t="shared" ref="Y92:AF92" si="72">SUM(Y80:Y91)</f>
        <v>12787</v>
      </c>
      <c r="Z92" s="24">
        <f t="shared" si="72"/>
        <v>11637</v>
      </c>
      <c r="AA92" s="24">
        <f t="shared" si="72"/>
        <v>23835</v>
      </c>
      <c r="AB92" s="24">
        <f t="shared" si="72"/>
        <v>48259</v>
      </c>
      <c r="AC92" s="24">
        <f t="shared" si="72"/>
        <v>134184</v>
      </c>
      <c r="AD92" s="23">
        <f t="shared" si="72"/>
        <v>182443</v>
      </c>
      <c r="AE92" s="25">
        <f t="shared" si="72"/>
        <v>8.7367572192862841</v>
      </c>
      <c r="AF92" s="25">
        <f t="shared" si="72"/>
        <v>2.2232838850455057</v>
      </c>
      <c r="AG92" s="24">
        <f>SUM(AG80:AG91)</f>
        <v>1100</v>
      </c>
      <c r="AH92" s="24"/>
      <c r="AI92" s="67"/>
      <c r="AJ92" s="68"/>
      <c r="AK92" s="69"/>
      <c r="AL92" s="70"/>
      <c r="AM92" s="69"/>
      <c r="AN92" s="75"/>
    </row>
    <row r="93" spans="1:40" ht="16.5" thickTop="1" thickBot="1" x14ac:dyDescent="0.4">
      <c r="A93" s="27" t="s">
        <v>77</v>
      </c>
      <c r="B93" s="28">
        <f t="shared" ref="B93:K93" si="73">AVERAGE(B80:B91)</f>
        <v>21275.333333333332</v>
      </c>
      <c r="C93" s="28">
        <f t="shared" si="73"/>
        <v>697.33333333333337</v>
      </c>
      <c r="D93" s="28">
        <f t="shared" si="73"/>
        <v>184.33333333333334</v>
      </c>
      <c r="E93" s="28">
        <f t="shared" si="73"/>
        <v>23.416666666666668</v>
      </c>
      <c r="F93" s="40">
        <f>AVERAGE(F80:F91)</f>
        <v>0.87000000000000011</v>
      </c>
      <c r="G93" s="28">
        <f>AVERAGE(G80:G91)</f>
        <v>195.75</v>
      </c>
      <c r="H93" s="28">
        <f>AVERAGE(H80:H91)</f>
        <v>18.583333333333332</v>
      </c>
      <c r="I93" s="40">
        <f>AVERAGE(I80:I91)</f>
        <v>0.90333333333333343</v>
      </c>
      <c r="J93" s="28">
        <f t="shared" si="73"/>
        <v>400.58333333333331</v>
      </c>
      <c r="K93" s="28">
        <f t="shared" si="73"/>
        <v>60.166666666666664</v>
      </c>
      <c r="L93" s="40">
        <f>AVERAGE(L80:L91)</f>
        <v>0.84750000000000014</v>
      </c>
      <c r="M93" s="29">
        <f t="shared" ref="M93:R93" si="74">AVERAGE(M80:M91)</f>
        <v>7.3830833333333343</v>
      </c>
      <c r="N93" s="29">
        <f t="shared" si="74"/>
        <v>7.4506666666666668</v>
      </c>
      <c r="O93" s="29">
        <f t="shared" si="74"/>
        <v>2247.540833333333</v>
      </c>
      <c r="P93" s="29">
        <f t="shared" si="74"/>
        <v>2068.0355</v>
      </c>
      <c r="Q93" s="28">
        <f t="shared" si="74"/>
        <v>39.908333333333324</v>
      </c>
      <c r="R93" s="28">
        <f t="shared" si="74"/>
        <v>19.983333333333334</v>
      </c>
      <c r="S93" s="28">
        <f t="shared" ref="S93:W93" si="75">AVERAGE(S80:S91)</f>
        <v>46.391666666666659</v>
      </c>
      <c r="T93" s="28">
        <f t="shared" si="75"/>
        <v>31.758333333333329</v>
      </c>
      <c r="U93" s="28"/>
      <c r="V93" s="30">
        <f t="shared" si="75"/>
        <v>5.625</v>
      </c>
      <c r="W93" s="30">
        <f t="shared" si="75"/>
        <v>3.5916666666666668</v>
      </c>
      <c r="X93" s="30"/>
      <c r="Y93" s="28">
        <f>ABS(AVERAGE(Y80:Y91))</f>
        <v>1065.5833333333333</v>
      </c>
      <c r="Z93" s="28">
        <f>ABS(AVERAGE(Z80:Z91))</f>
        <v>969.75</v>
      </c>
      <c r="AA93" s="28">
        <f>ABS(AVERAGE(AA80:AA91))</f>
        <v>1986.25</v>
      </c>
      <c r="AB93" s="28">
        <f>ABS(AVERAGE(AB80:AB91))</f>
        <v>4021.5833333333335</v>
      </c>
      <c r="AC93" s="28">
        <f>AVERAGE(AC84:AC91)</f>
        <v>11974</v>
      </c>
      <c r="AD93" s="28">
        <f>AVERAGE(AD80:AD91)</f>
        <v>15203.583333333334</v>
      </c>
      <c r="AE93" s="29">
        <f>AVERAGE(AE80:AE91)</f>
        <v>0.72806310160719034</v>
      </c>
      <c r="AF93" s="29">
        <f>AVERAGE(AF80:AF91)</f>
        <v>0.18527365708712548</v>
      </c>
      <c r="AG93" s="28"/>
      <c r="AH93" s="29">
        <f>AVERAGE(AH80:AH91)</f>
        <v>1.918333333333333</v>
      </c>
      <c r="AI93" s="71">
        <f>C93/$C$2</f>
        <v>0.83814102564102566</v>
      </c>
      <c r="AJ93" s="72">
        <f>(C93*D93)/1000</f>
        <v>128.54177777777778</v>
      </c>
      <c r="AK93" s="73">
        <f t="shared" si="69"/>
        <v>1.1529651422375304</v>
      </c>
      <c r="AL93" s="74">
        <f>(C93*G93)/1000</f>
        <v>136.50299999999999</v>
      </c>
      <c r="AM93" s="73">
        <f t="shared" si="70"/>
        <v>0.77756448231862918</v>
      </c>
      <c r="AN93" s="76">
        <f>AVERAGE(AN80:AN91)</f>
        <v>1804.0866666666668</v>
      </c>
    </row>
    <row r="94" spans="1:40" ht="16" thickTop="1" x14ac:dyDescent="0.35"/>
    <row r="95" spans="1:40" ht="16" thickBot="1" x14ac:dyDescent="0.4"/>
    <row r="96" spans="1:40" ht="16" thickTop="1" x14ac:dyDescent="0.35">
      <c r="A96" s="9" t="s">
        <v>5</v>
      </c>
      <c r="B96" s="10" t="s">
        <v>6</v>
      </c>
      <c r="C96" s="10" t="s">
        <v>6</v>
      </c>
      <c r="D96" s="10" t="s">
        <v>7</v>
      </c>
      <c r="E96" s="10" t="s">
        <v>8</v>
      </c>
      <c r="F96" s="11" t="s">
        <v>2</v>
      </c>
      <c r="G96" s="10" t="s">
        <v>9</v>
      </c>
      <c r="H96" s="10" t="s">
        <v>10</v>
      </c>
      <c r="I96" s="11" t="s">
        <v>3</v>
      </c>
      <c r="J96" s="10" t="s">
        <v>11</v>
      </c>
      <c r="K96" s="10" t="s">
        <v>12</v>
      </c>
      <c r="L96" s="11" t="s">
        <v>13</v>
      </c>
      <c r="M96" s="10" t="s">
        <v>16</v>
      </c>
      <c r="N96" s="10" t="s">
        <v>17</v>
      </c>
      <c r="O96" s="10" t="s">
        <v>18</v>
      </c>
      <c r="P96" s="10" t="s">
        <v>19</v>
      </c>
      <c r="Q96" s="10" t="s">
        <v>20</v>
      </c>
      <c r="R96" s="10" t="s">
        <v>21</v>
      </c>
      <c r="S96" s="10" t="s">
        <v>67</v>
      </c>
      <c r="T96" s="10" t="s">
        <v>68</v>
      </c>
      <c r="U96" s="10" t="s">
        <v>78</v>
      </c>
      <c r="V96" s="10" t="s">
        <v>24</v>
      </c>
      <c r="W96" s="10" t="s">
        <v>25</v>
      </c>
      <c r="X96" s="10" t="s">
        <v>79</v>
      </c>
      <c r="Y96" s="35" t="s">
        <v>61</v>
      </c>
      <c r="Z96" s="35" t="s">
        <v>62</v>
      </c>
      <c r="AA96" s="35" t="s">
        <v>63</v>
      </c>
      <c r="AB96" s="35" t="s">
        <v>27</v>
      </c>
      <c r="AC96" s="35" t="s">
        <v>26</v>
      </c>
      <c r="AD96" s="35" t="s">
        <v>28</v>
      </c>
      <c r="AE96" s="35" t="s">
        <v>29</v>
      </c>
      <c r="AF96" s="35" t="s">
        <v>27</v>
      </c>
      <c r="AG96" s="10" t="s">
        <v>14</v>
      </c>
      <c r="AH96" s="35" t="s">
        <v>15</v>
      </c>
      <c r="AI96" s="55" t="s">
        <v>30</v>
      </c>
      <c r="AJ96" s="56" t="s">
        <v>31</v>
      </c>
      <c r="AK96" s="57" t="s">
        <v>32</v>
      </c>
      <c r="AL96" s="58" t="s">
        <v>30</v>
      </c>
      <c r="AM96" s="57" t="s">
        <v>30</v>
      </c>
      <c r="AN96" s="55" t="s">
        <v>92</v>
      </c>
    </row>
    <row r="97" spans="1:40" ht="16" thickBot="1" x14ac:dyDescent="0.4">
      <c r="A97" s="13" t="s">
        <v>80</v>
      </c>
      <c r="B97" s="14" t="s">
        <v>34</v>
      </c>
      <c r="C97" s="15" t="s">
        <v>35</v>
      </c>
      <c r="D97" s="14" t="s">
        <v>36</v>
      </c>
      <c r="E97" s="14" t="s">
        <v>36</v>
      </c>
      <c r="F97" s="16" t="s">
        <v>37</v>
      </c>
      <c r="G97" s="14" t="s">
        <v>36</v>
      </c>
      <c r="H97" s="14" t="s">
        <v>36</v>
      </c>
      <c r="I97" s="16" t="s">
        <v>37</v>
      </c>
      <c r="J97" s="14" t="s">
        <v>36</v>
      </c>
      <c r="K97" s="14" t="s">
        <v>36</v>
      </c>
      <c r="L97" s="16" t="s">
        <v>37</v>
      </c>
      <c r="M97" s="14"/>
      <c r="N97" s="14"/>
      <c r="O97" s="14"/>
      <c r="P97" s="14"/>
      <c r="Q97" s="14"/>
      <c r="R97" s="14"/>
      <c r="S97" s="14"/>
      <c r="T97" s="14"/>
      <c r="U97" s="14" t="s">
        <v>37</v>
      </c>
      <c r="V97" s="14"/>
      <c r="W97" s="14"/>
      <c r="X97" s="14" t="s">
        <v>37</v>
      </c>
      <c r="Y97" s="15" t="s">
        <v>40</v>
      </c>
      <c r="Z97" s="15" t="s">
        <v>40</v>
      </c>
      <c r="AA97" s="15" t="s">
        <v>40</v>
      </c>
      <c r="AB97" s="15" t="s">
        <v>40</v>
      </c>
      <c r="AC97" s="15" t="s">
        <v>40</v>
      </c>
      <c r="AD97" s="15" t="s">
        <v>40</v>
      </c>
      <c r="AE97" s="15" t="s">
        <v>41</v>
      </c>
      <c r="AF97" s="15" t="s">
        <v>41</v>
      </c>
      <c r="AG97" s="14" t="s">
        <v>38</v>
      </c>
      <c r="AH97" s="36" t="s">
        <v>39</v>
      </c>
      <c r="AI97" s="59" t="s">
        <v>6</v>
      </c>
      <c r="AJ97" s="60" t="s">
        <v>42</v>
      </c>
      <c r="AK97" s="61" t="s">
        <v>43</v>
      </c>
      <c r="AL97" s="62" t="s">
        <v>44</v>
      </c>
      <c r="AM97" s="61" t="s">
        <v>45</v>
      </c>
      <c r="AN97" s="78" t="s">
        <v>93</v>
      </c>
    </row>
    <row r="98" spans="1:40" ht="16" thickTop="1" x14ac:dyDescent="0.35">
      <c r="A98" s="17" t="s">
        <v>46</v>
      </c>
      <c r="B98" s="18">
        <v>19395</v>
      </c>
      <c r="C98" s="18">
        <v>626</v>
      </c>
      <c r="D98" s="18">
        <v>191</v>
      </c>
      <c r="E98" s="18">
        <v>28</v>
      </c>
      <c r="F98" s="39">
        <v>0.86</v>
      </c>
      <c r="G98" s="18">
        <v>234</v>
      </c>
      <c r="H98" s="18">
        <v>22</v>
      </c>
      <c r="I98" s="39">
        <v>0.91</v>
      </c>
      <c r="J98" s="18">
        <v>441</v>
      </c>
      <c r="K98" s="18">
        <v>79</v>
      </c>
      <c r="L98" s="39">
        <v>0.82</v>
      </c>
      <c r="M98" s="20">
        <v>7.45</v>
      </c>
      <c r="N98" s="20">
        <v>7.46</v>
      </c>
      <c r="O98" s="18">
        <v>2350</v>
      </c>
      <c r="P98" s="18">
        <v>2189</v>
      </c>
      <c r="Q98" s="21">
        <v>44.5</v>
      </c>
      <c r="R98" s="21">
        <v>27.6</v>
      </c>
      <c r="S98" s="21">
        <v>51.3</v>
      </c>
      <c r="T98" s="21">
        <v>35.799999999999997</v>
      </c>
      <c r="U98" s="21"/>
      <c r="V98" s="21">
        <v>5</v>
      </c>
      <c r="W98" s="21">
        <v>3.5</v>
      </c>
      <c r="X98" s="21"/>
      <c r="Y98" s="18">
        <v>1092</v>
      </c>
      <c r="Z98" s="18">
        <v>991</v>
      </c>
      <c r="AA98" s="18">
        <v>1723</v>
      </c>
      <c r="AB98" s="18">
        <f>AA98+Z98+Y98</f>
        <v>3806</v>
      </c>
      <c r="AC98" s="42">
        <v>10806</v>
      </c>
      <c r="AD98" s="18">
        <f>AC98+AB98</f>
        <v>14612</v>
      </c>
      <c r="AE98" s="19">
        <f t="shared" ref="AE98:AE109" si="76">AC98/B98</f>
        <v>0.55715390564578504</v>
      </c>
      <c r="AF98" s="19">
        <f t="shared" ref="AF98:AF109" si="77">AB98/B98</f>
        <v>0.19623614333591133</v>
      </c>
      <c r="AG98" s="20">
        <v>77</v>
      </c>
      <c r="AH98" s="20">
        <v>1.46</v>
      </c>
      <c r="AI98" s="63">
        <f t="shared" ref="AI98:AI109" si="78">C98/$C$2</f>
        <v>0.75240384615384615</v>
      </c>
      <c r="AJ98" s="64">
        <f t="shared" ref="AJ98:AJ109" si="79">(C98*D98)/1000</f>
        <v>119.566</v>
      </c>
      <c r="AK98" s="65">
        <f>(AJ98)/$E$3</f>
        <v>1.0724562284730195</v>
      </c>
      <c r="AL98" s="66">
        <f t="shared" ref="AL98:AL109" si="80">(C98*G98)/1000</f>
        <v>146.48400000000001</v>
      </c>
      <c r="AM98" s="65">
        <f>(AL98)/$G$3</f>
        <v>0.83441943127962093</v>
      </c>
      <c r="AN98" s="79">
        <f>(0.8*C98*G98)/60</f>
        <v>1953.12</v>
      </c>
    </row>
    <row r="99" spans="1:40" x14ac:dyDescent="0.35">
      <c r="A99" s="17" t="s">
        <v>47</v>
      </c>
      <c r="B99" s="18">
        <v>14170</v>
      </c>
      <c r="C99" s="18">
        <v>506</v>
      </c>
      <c r="D99" s="18">
        <v>226</v>
      </c>
      <c r="E99" s="18">
        <v>34</v>
      </c>
      <c r="F99" s="39">
        <v>0.85</v>
      </c>
      <c r="G99" s="18">
        <v>306</v>
      </c>
      <c r="H99" s="18">
        <v>30</v>
      </c>
      <c r="I99" s="39">
        <v>0.9</v>
      </c>
      <c r="J99" s="18">
        <v>52</v>
      </c>
      <c r="K99" s="18">
        <v>113</v>
      </c>
      <c r="L99" s="39">
        <v>0.78</v>
      </c>
      <c r="M99" s="20">
        <v>7.3</v>
      </c>
      <c r="N99" s="20">
        <v>7.5</v>
      </c>
      <c r="O99" s="18">
        <v>2381</v>
      </c>
      <c r="P99" s="18">
        <v>2301</v>
      </c>
      <c r="Q99" s="21">
        <v>46.4</v>
      </c>
      <c r="R99" s="21">
        <v>36.700000000000003</v>
      </c>
      <c r="S99" s="21">
        <v>55.3</v>
      </c>
      <c r="T99" s="21">
        <v>40.299999999999997</v>
      </c>
      <c r="U99" s="21"/>
      <c r="V99" s="21">
        <v>7.6</v>
      </c>
      <c r="W99" s="21">
        <v>4.0999999999999996</v>
      </c>
      <c r="X99" s="21"/>
      <c r="Y99" s="18">
        <v>594</v>
      </c>
      <c r="Z99" s="18">
        <v>552</v>
      </c>
      <c r="AA99" s="18">
        <v>1552</v>
      </c>
      <c r="AB99" s="18">
        <f t="shared" ref="AB99:AB109" si="81">AA99+Z99+Y99</f>
        <v>2698</v>
      </c>
      <c r="AC99" s="18">
        <v>9472</v>
      </c>
      <c r="AD99" s="18">
        <f t="shared" ref="AD99:AD109" si="82">AC99+AB99</f>
        <v>12170</v>
      </c>
      <c r="AE99" s="19">
        <f t="shared" si="76"/>
        <v>0.66845448129851803</v>
      </c>
      <c r="AF99" s="19">
        <f t="shared" si="77"/>
        <v>0.19040225829216656</v>
      </c>
      <c r="AG99" s="20">
        <v>88</v>
      </c>
      <c r="AH99" s="20">
        <v>1.8</v>
      </c>
      <c r="AI99" s="63">
        <f t="shared" si="78"/>
        <v>0.60817307692307687</v>
      </c>
      <c r="AJ99" s="64">
        <f t="shared" si="79"/>
        <v>114.35599999999999</v>
      </c>
      <c r="AK99" s="65">
        <f t="shared" ref="AK99:AK111" si="83">(AJ99)/$E$3</f>
        <v>1.0257247416762341</v>
      </c>
      <c r="AL99" s="66">
        <f t="shared" si="80"/>
        <v>154.83600000000001</v>
      </c>
      <c r="AM99" s="65">
        <f t="shared" ref="AM99:AM111" si="84">(AL99)/$G$3</f>
        <v>0.8819950783813344</v>
      </c>
      <c r="AN99" s="79">
        <f t="shared" ref="AN99:AN109" si="85">(0.8*C99*G99)/60</f>
        <v>2064.48</v>
      </c>
    </row>
    <row r="100" spans="1:40" x14ac:dyDescent="0.35">
      <c r="A100" s="17" t="s">
        <v>48</v>
      </c>
      <c r="B100" s="18">
        <v>15829</v>
      </c>
      <c r="C100" s="18">
        <v>511</v>
      </c>
      <c r="D100" s="18">
        <v>160</v>
      </c>
      <c r="E100" s="18">
        <v>42</v>
      </c>
      <c r="F100" s="39">
        <v>0.74</v>
      </c>
      <c r="G100" s="18">
        <v>313</v>
      </c>
      <c r="H100" s="18">
        <v>26</v>
      </c>
      <c r="I100" s="39">
        <v>0.92</v>
      </c>
      <c r="J100" s="18">
        <v>555</v>
      </c>
      <c r="K100" s="18">
        <v>103</v>
      </c>
      <c r="L100" s="39">
        <v>0.81</v>
      </c>
      <c r="M100" s="20">
        <v>7.28</v>
      </c>
      <c r="N100" s="20">
        <v>7.48</v>
      </c>
      <c r="O100" s="18">
        <v>2333</v>
      </c>
      <c r="P100" s="18">
        <v>2056</v>
      </c>
      <c r="Q100" s="21">
        <v>61.1</v>
      </c>
      <c r="R100" s="21">
        <v>29.7</v>
      </c>
      <c r="S100" s="21">
        <v>70.3</v>
      </c>
      <c r="T100" s="21">
        <v>36.700000000000003</v>
      </c>
      <c r="U100" s="21"/>
      <c r="V100" s="21">
        <v>7.6</v>
      </c>
      <c r="W100" s="21">
        <v>4.9000000000000004</v>
      </c>
      <c r="X100" s="21"/>
      <c r="Y100" s="18">
        <v>725</v>
      </c>
      <c r="Z100" s="18">
        <v>706</v>
      </c>
      <c r="AA100" s="18">
        <v>2017</v>
      </c>
      <c r="AB100" s="18">
        <f t="shared" si="81"/>
        <v>3448</v>
      </c>
      <c r="AC100" s="18">
        <v>11252</v>
      </c>
      <c r="AD100" s="18">
        <f t="shared" si="82"/>
        <v>14700</v>
      </c>
      <c r="AE100" s="19">
        <f t="shared" si="76"/>
        <v>0.71084717922799923</v>
      </c>
      <c r="AF100" s="19">
        <f t="shared" si="77"/>
        <v>0.21782803714700866</v>
      </c>
      <c r="AG100" s="20">
        <v>88</v>
      </c>
      <c r="AH100" s="20">
        <v>1.81</v>
      </c>
      <c r="AI100" s="63">
        <f t="shared" si="78"/>
        <v>0.61418269230769229</v>
      </c>
      <c r="AJ100" s="64">
        <f t="shared" si="79"/>
        <v>81.760000000000005</v>
      </c>
      <c r="AK100" s="65">
        <f t="shared" si="83"/>
        <v>0.73335246842709534</v>
      </c>
      <c r="AL100" s="66">
        <f t="shared" si="80"/>
        <v>159.94300000000001</v>
      </c>
      <c r="AM100" s="65">
        <f t="shared" si="84"/>
        <v>0.91108617389719293</v>
      </c>
      <c r="AN100" s="79">
        <f t="shared" si="85"/>
        <v>2132.5733333333333</v>
      </c>
    </row>
    <row r="101" spans="1:40" x14ac:dyDescent="0.35">
      <c r="A101" s="17" t="s">
        <v>49</v>
      </c>
      <c r="B101" s="18">
        <v>20788</v>
      </c>
      <c r="C101" s="18">
        <v>693</v>
      </c>
      <c r="D101" s="18">
        <v>204</v>
      </c>
      <c r="E101" s="18">
        <v>26</v>
      </c>
      <c r="F101" s="39">
        <v>0.88</v>
      </c>
      <c r="G101" s="18">
        <v>246</v>
      </c>
      <c r="H101" s="18">
        <v>22</v>
      </c>
      <c r="I101" s="39">
        <v>0.91</v>
      </c>
      <c r="J101" s="18">
        <v>431</v>
      </c>
      <c r="K101" s="18">
        <v>87</v>
      </c>
      <c r="L101" s="39">
        <v>0.8</v>
      </c>
      <c r="M101" s="20">
        <v>7.37</v>
      </c>
      <c r="N101" s="20">
        <v>7.36</v>
      </c>
      <c r="O101" s="18">
        <v>1791</v>
      </c>
      <c r="P101" s="18">
        <v>1829</v>
      </c>
      <c r="Q101" s="21">
        <v>43</v>
      </c>
      <c r="R101" s="21">
        <v>28.5</v>
      </c>
      <c r="S101" s="21" t="s">
        <v>81</v>
      </c>
      <c r="T101" s="21" t="s">
        <v>82</v>
      </c>
      <c r="U101" s="21"/>
      <c r="V101" s="21">
        <v>7.5</v>
      </c>
      <c r="W101" s="21">
        <v>5.4</v>
      </c>
      <c r="X101" s="21"/>
      <c r="Y101" s="18">
        <v>925</v>
      </c>
      <c r="Z101" s="18">
        <v>859</v>
      </c>
      <c r="AA101" s="18">
        <v>2329</v>
      </c>
      <c r="AB101" s="18">
        <f t="shared" si="81"/>
        <v>4113</v>
      </c>
      <c r="AC101" s="18">
        <v>11834</v>
      </c>
      <c r="AD101" s="18">
        <f t="shared" si="82"/>
        <v>15947</v>
      </c>
      <c r="AE101" s="19">
        <f t="shared" si="76"/>
        <v>0.56927073311525878</v>
      </c>
      <c r="AF101" s="19">
        <f t="shared" si="77"/>
        <v>0.19785453146045795</v>
      </c>
      <c r="AG101" s="20">
        <v>99</v>
      </c>
      <c r="AH101" s="20">
        <v>1.97</v>
      </c>
      <c r="AI101" s="63">
        <f t="shared" si="78"/>
        <v>0.83293269230769229</v>
      </c>
      <c r="AJ101" s="64">
        <f t="shared" si="79"/>
        <v>141.37200000000001</v>
      </c>
      <c r="AK101" s="65">
        <f t="shared" si="83"/>
        <v>1.2680467853042481</v>
      </c>
      <c r="AL101" s="66">
        <f t="shared" si="80"/>
        <v>170.47800000000001</v>
      </c>
      <c r="AM101" s="65">
        <f t="shared" si="84"/>
        <v>0.9710968829748452</v>
      </c>
      <c r="AN101" s="79">
        <f t="shared" si="85"/>
        <v>2273.04</v>
      </c>
    </row>
    <row r="102" spans="1:40" x14ac:dyDescent="0.35">
      <c r="A102" s="17" t="s">
        <v>50</v>
      </c>
      <c r="B102" s="18">
        <v>22064</v>
      </c>
      <c r="C102" s="18">
        <v>712</v>
      </c>
      <c r="D102" s="18">
        <v>130</v>
      </c>
      <c r="E102" s="18">
        <v>34</v>
      </c>
      <c r="F102" s="39">
        <v>0.74</v>
      </c>
      <c r="G102" s="18">
        <v>169</v>
      </c>
      <c r="H102" s="18">
        <v>27</v>
      </c>
      <c r="I102" s="39">
        <v>0.84</v>
      </c>
      <c r="J102" s="18">
        <v>307</v>
      </c>
      <c r="K102" s="18">
        <v>101</v>
      </c>
      <c r="L102" s="39">
        <v>0.67</v>
      </c>
      <c r="M102" s="20">
        <v>7.46</v>
      </c>
      <c r="N102" s="20">
        <v>7.37</v>
      </c>
      <c r="O102" s="18">
        <v>1802</v>
      </c>
      <c r="P102" s="18">
        <v>1762</v>
      </c>
      <c r="Q102" s="21">
        <v>29.2</v>
      </c>
      <c r="R102" s="21">
        <v>13.8</v>
      </c>
      <c r="S102" s="21">
        <v>37.200000000000003</v>
      </c>
      <c r="T102" s="21">
        <v>22.9</v>
      </c>
      <c r="U102" s="21"/>
      <c r="V102" s="21">
        <v>5.4</v>
      </c>
      <c r="W102" s="21">
        <v>4.3</v>
      </c>
      <c r="X102" s="21"/>
      <c r="Y102" s="18">
        <v>1024</v>
      </c>
      <c r="Z102" s="18">
        <v>931</v>
      </c>
      <c r="AA102" s="18">
        <v>2866</v>
      </c>
      <c r="AB102" s="18">
        <f t="shared" si="81"/>
        <v>4821</v>
      </c>
      <c r="AC102" s="18">
        <v>12586</v>
      </c>
      <c r="AD102" s="18">
        <f t="shared" si="82"/>
        <v>17407</v>
      </c>
      <c r="AE102" s="19">
        <f t="shared" si="76"/>
        <v>0.57043147208121825</v>
      </c>
      <c r="AF102" s="19">
        <f t="shared" si="77"/>
        <v>0.21850072516316171</v>
      </c>
      <c r="AG102" s="20">
        <v>88</v>
      </c>
      <c r="AH102" s="20">
        <v>2.1</v>
      </c>
      <c r="AI102" s="63">
        <f t="shared" si="78"/>
        <v>0.85576923076923073</v>
      </c>
      <c r="AJ102" s="64">
        <f t="shared" si="79"/>
        <v>92.56</v>
      </c>
      <c r="AK102" s="65">
        <f t="shared" si="83"/>
        <v>0.83022388059701491</v>
      </c>
      <c r="AL102" s="66">
        <f t="shared" si="80"/>
        <v>120.328</v>
      </c>
      <c r="AM102" s="65">
        <f t="shared" si="84"/>
        <v>0.68542654028436023</v>
      </c>
      <c r="AN102" s="79">
        <f t="shared" si="85"/>
        <v>1604.3733333333334</v>
      </c>
    </row>
    <row r="103" spans="1:40" x14ac:dyDescent="0.35">
      <c r="A103" s="17" t="s">
        <v>51</v>
      </c>
      <c r="B103" s="18">
        <v>21453</v>
      </c>
      <c r="C103" s="18">
        <v>715</v>
      </c>
      <c r="D103" s="18">
        <v>171</v>
      </c>
      <c r="E103" s="18">
        <v>24</v>
      </c>
      <c r="F103" s="39">
        <v>0.86</v>
      </c>
      <c r="G103" s="18">
        <v>214</v>
      </c>
      <c r="H103" s="18">
        <v>22</v>
      </c>
      <c r="I103" s="39">
        <v>0.9</v>
      </c>
      <c r="J103" s="18">
        <v>371</v>
      </c>
      <c r="K103" s="18">
        <v>71</v>
      </c>
      <c r="L103" s="39">
        <v>0.81</v>
      </c>
      <c r="M103" s="20">
        <v>7.25</v>
      </c>
      <c r="N103" s="20">
        <v>7.39</v>
      </c>
      <c r="O103" s="18">
        <v>2037</v>
      </c>
      <c r="P103" s="18">
        <v>1867</v>
      </c>
      <c r="Q103" s="21">
        <v>39.6</v>
      </c>
      <c r="R103" s="21">
        <v>15</v>
      </c>
      <c r="S103" s="21">
        <v>53.4</v>
      </c>
      <c r="T103" s="21">
        <v>22.9</v>
      </c>
      <c r="U103" s="21"/>
      <c r="V103" s="21">
        <v>6.4</v>
      </c>
      <c r="W103" s="21">
        <v>4.5</v>
      </c>
      <c r="X103" s="21"/>
      <c r="Y103" s="18">
        <v>1170</v>
      </c>
      <c r="Z103" s="18">
        <v>1062</v>
      </c>
      <c r="AA103" s="18">
        <v>2949</v>
      </c>
      <c r="AB103" s="18">
        <f t="shared" si="81"/>
        <v>5181</v>
      </c>
      <c r="AC103" s="42">
        <v>11898</v>
      </c>
      <c r="AD103" s="18">
        <f t="shared" si="82"/>
        <v>17079</v>
      </c>
      <c r="AE103" s="19">
        <f t="shared" si="76"/>
        <v>0.55460774716822825</v>
      </c>
      <c r="AF103" s="19">
        <f t="shared" si="77"/>
        <v>0.24150468465948818</v>
      </c>
      <c r="AG103" s="20">
        <v>158</v>
      </c>
      <c r="AH103" s="20">
        <v>1.85</v>
      </c>
      <c r="AI103" s="63">
        <f t="shared" si="78"/>
        <v>0.859375</v>
      </c>
      <c r="AJ103" s="64">
        <f t="shared" si="79"/>
        <v>122.265</v>
      </c>
      <c r="AK103" s="65">
        <f t="shared" si="83"/>
        <v>1.0966651119402986</v>
      </c>
      <c r="AL103" s="66">
        <f t="shared" si="80"/>
        <v>153.01</v>
      </c>
      <c r="AM103" s="65">
        <f t="shared" si="84"/>
        <v>0.87159360189573454</v>
      </c>
      <c r="AN103" s="79">
        <f t="shared" si="85"/>
        <v>2040.1333333333334</v>
      </c>
    </row>
    <row r="104" spans="1:40" x14ac:dyDescent="0.35">
      <c r="A104" s="17" t="s">
        <v>53</v>
      </c>
      <c r="B104" s="18">
        <v>20699</v>
      </c>
      <c r="C104" s="18">
        <v>667.71</v>
      </c>
      <c r="D104" s="18">
        <v>140.6</v>
      </c>
      <c r="E104" s="18">
        <v>26</v>
      </c>
      <c r="F104" s="39">
        <v>0.82</v>
      </c>
      <c r="G104" s="18">
        <v>134</v>
      </c>
      <c r="H104" s="18">
        <v>20</v>
      </c>
      <c r="I104" s="39">
        <v>0.85</v>
      </c>
      <c r="J104" s="18">
        <v>291</v>
      </c>
      <c r="K104" s="18">
        <v>55</v>
      </c>
      <c r="L104" s="39">
        <v>0.81</v>
      </c>
      <c r="M104" s="20">
        <v>7.3479999999999999</v>
      </c>
      <c r="N104" s="20">
        <v>7.3659999999999997</v>
      </c>
      <c r="O104" s="18">
        <v>2092</v>
      </c>
      <c r="P104" s="18">
        <v>1917.4</v>
      </c>
      <c r="Q104" s="21">
        <v>39.700000000000003</v>
      </c>
      <c r="R104" s="21">
        <v>8.6999999999999993</v>
      </c>
      <c r="S104" s="21">
        <v>58.7</v>
      </c>
      <c r="T104" s="21">
        <v>31.5</v>
      </c>
      <c r="U104" s="21"/>
      <c r="V104" s="21">
        <v>5.6</v>
      </c>
      <c r="W104" s="21">
        <v>4.8</v>
      </c>
      <c r="X104" s="21"/>
      <c r="Y104" s="18">
        <v>892</v>
      </c>
      <c r="Z104" s="18">
        <v>822</v>
      </c>
      <c r="AA104" s="18">
        <v>2241</v>
      </c>
      <c r="AB104" s="18">
        <f t="shared" si="81"/>
        <v>3955</v>
      </c>
      <c r="AC104" s="42">
        <v>12115</v>
      </c>
      <c r="AD104" s="18">
        <f t="shared" si="82"/>
        <v>16070</v>
      </c>
      <c r="AE104" s="19">
        <f t="shared" si="76"/>
        <v>0.58529397555437457</v>
      </c>
      <c r="AF104" s="19">
        <f t="shared" si="77"/>
        <v>0.19107203246533649</v>
      </c>
      <c r="AG104" s="20">
        <v>136</v>
      </c>
      <c r="AH104" s="20">
        <v>1.86</v>
      </c>
      <c r="AI104" s="63">
        <f t="shared" si="78"/>
        <v>0.80253605769230774</v>
      </c>
      <c r="AJ104" s="64">
        <f t="shared" si="79"/>
        <v>93.880026000000001</v>
      </c>
      <c r="AK104" s="65">
        <f t="shared" si="83"/>
        <v>0.84206395307118254</v>
      </c>
      <c r="AL104" s="66">
        <f t="shared" si="80"/>
        <v>89.473140000000001</v>
      </c>
      <c r="AM104" s="65">
        <f t="shared" si="84"/>
        <v>0.50966744896099159</v>
      </c>
      <c r="AN104" s="79">
        <f t="shared" si="85"/>
        <v>1192.9752000000001</v>
      </c>
    </row>
    <row r="105" spans="1:40" x14ac:dyDescent="0.35">
      <c r="A105" s="17" t="s">
        <v>54</v>
      </c>
      <c r="B105" s="18">
        <v>22580</v>
      </c>
      <c r="C105" s="18">
        <v>728</v>
      </c>
      <c r="D105" s="18">
        <v>185</v>
      </c>
      <c r="E105" s="18">
        <v>24</v>
      </c>
      <c r="F105" s="39">
        <v>0.87</v>
      </c>
      <c r="G105" s="18">
        <v>177</v>
      </c>
      <c r="H105" s="18">
        <v>21</v>
      </c>
      <c r="I105" s="39">
        <v>0.88</v>
      </c>
      <c r="J105" s="18">
        <v>369</v>
      </c>
      <c r="K105" s="18">
        <v>65</v>
      </c>
      <c r="L105" s="39">
        <v>0.82</v>
      </c>
      <c r="M105" s="20">
        <v>7.16</v>
      </c>
      <c r="N105" s="20">
        <v>7.35</v>
      </c>
      <c r="O105" s="18">
        <v>2001</v>
      </c>
      <c r="P105" s="18">
        <v>1875</v>
      </c>
      <c r="Q105" s="21">
        <v>42.1</v>
      </c>
      <c r="R105" s="21">
        <v>11.6</v>
      </c>
      <c r="S105" s="21">
        <v>58.8</v>
      </c>
      <c r="T105" s="21">
        <v>28.1</v>
      </c>
      <c r="U105" s="21"/>
      <c r="V105" s="21">
        <v>6.4</v>
      </c>
      <c r="W105" s="21">
        <v>4.5999999999999996</v>
      </c>
      <c r="X105" s="21"/>
      <c r="Y105" s="18">
        <v>996</v>
      </c>
      <c r="Z105" s="18">
        <v>837</v>
      </c>
      <c r="AA105" s="18">
        <v>2064</v>
      </c>
      <c r="AB105" s="18">
        <f t="shared" si="81"/>
        <v>3897</v>
      </c>
      <c r="AC105" s="42">
        <v>12616</v>
      </c>
      <c r="AD105" s="18">
        <f t="shared" si="82"/>
        <v>16513</v>
      </c>
      <c r="AE105" s="19">
        <f t="shared" si="76"/>
        <v>0.55872453498671393</v>
      </c>
      <c r="AF105" s="19">
        <f t="shared" si="77"/>
        <v>0.17258635961027458</v>
      </c>
      <c r="AG105" s="20">
        <v>168</v>
      </c>
      <c r="AH105" s="20">
        <v>2.59</v>
      </c>
      <c r="AI105" s="63">
        <f t="shared" si="78"/>
        <v>0.875</v>
      </c>
      <c r="AJ105" s="64">
        <f t="shared" si="79"/>
        <v>134.68</v>
      </c>
      <c r="AK105" s="65">
        <f t="shared" si="83"/>
        <v>1.2080223880597016</v>
      </c>
      <c r="AL105" s="66">
        <f t="shared" si="80"/>
        <v>128.85599999999999</v>
      </c>
      <c r="AM105" s="65">
        <f t="shared" si="84"/>
        <v>0.73400473933649291</v>
      </c>
      <c r="AN105" s="79">
        <f t="shared" si="85"/>
        <v>1718.0800000000002</v>
      </c>
    </row>
    <row r="106" spans="1:40" x14ac:dyDescent="0.35">
      <c r="A106" s="17" t="s">
        <v>55</v>
      </c>
      <c r="B106" s="18">
        <v>26466</v>
      </c>
      <c r="C106" s="18">
        <v>882</v>
      </c>
      <c r="D106" s="18">
        <v>145</v>
      </c>
      <c r="E106" s="18">
        <v>13</v>
      </c>
      <c r="F106" s="39">
        <v>0.91</v>
      </c>
      <c r="G106" s="18">
        <v>138</v>
      </c>
      <c r="H106" s="18">
        <v>15</v>
      </c>
      <c r="I106" s="39">
        <v>0.89</v>
      </c>
      <c r="J106" s="18">
        <v>269</v>
      </c>
      <c r="K106" s="18">
        <v>46</v>
      </c>
      <c r="L106" s="39">
        <v>0.83</v>
      </c>
      <c r="M106" s="20">
        <v>7.3</v>
      </c>
      <c r="N106" s="20">
        <v>7.38</v>
      </c>
      <c r="O106" s="18">
        <v>2083</v>
      </c>
      <c r="P106" s="18">
        <v>1830</v>
      </c>
      <c r="Q106" s="21">
        <v>35.1</v>
      </c>
      <c r="R106" s="21">
        <v>10.8</v>
      </c>
      <c r="S106" s="21">
        <v>43.1</v>
      </c>
      <c r="T106" s="21">
        <v>29.2</v>
      </c>
      <c r="U106" s="21"/>
      <c r="V106" s="21">
        <v>6.8</v>
      </c>
      <c r="W106" s="21">
        <v>4</v>
      </c>
      <c r="X106" s="21"/>
      <c r="Y106" s="18">
        <v>1835</v>
      </c>
      <c r="Z106" s="18">
        <v>1680</v>
      </c>
      <c r="AA106" s="18">
        <v>3694</v>
      </c>
      <c r="AB106" s="18">
        <f t="shared" si="81"/>
        <v>7209</v>
      </c>
      <c r="AC106" s="42">
        <v>12074</v>
      </c>
      <c r="AD106" s="18">
        <f t="shared" si="82"/>
        <v>19283</v>
      </c>
      <c r="AE106" s="19">
        <f t="shared" si="76"/>
        <v>0.45620796493614446</v>
      </c>
      <c r="AF106" s="19">
        <f t="shared" si="77"/>
        <v>0.27238721378372249</v>
      </c>
      <c r="AG106" s="20">
        <v>66</v>
      </c>
      <c r="AH106" s="20">
        <v>2.4900000000000002</v>
      </c>
      <c r="AI106" s="63">
        <f t="shared" si="78"/>
        <v>1.0600961538461537</v>
      </c>
      <c r="AJ106" s="64">
        <f t="shared" si="79"/>
        <v>127.89</v>
      </c>
      <c r="AK106" s="65">
        <f t="shared" si="83"/>
        <v>1.1471189724454649</v>
      </c>
      <c r="AL106" s="66">
        <f t="shared" si="80"/>
        <v>121.71599999999999</v>
      </c>
      <c r="AM106" s="65">
        <f t="shared" si="84"/>
        <v>0.69333302952971199</v>
      </c>
      <c r="AN106" s="79">
        <f t="shared" si="85"/>
        <v>1622.88</v>
      </c>
    </row>
    <row r="107" spans="1:40" x14ac:dyDescent="0.35">
      <c r="A107" s="17" t="s">
        <v>56</v>
      </c>
      <c r="B107" s="18">
        <v>28343</v>
      </c>
      <c r="C107" s="18">
        <v>914</v>
      </c>
      <c r="D107" s="18">
        <v>149</v>
      </c>
      <c r="E107" s="18">
        <v>13</v>
      </c>
      <c r="F107" s="39">
        <v>0.91</v>
      </c>
      <c r="G107" s="18">
        <v>143</v>
      </c>
      <c r="H107" s="18">
        <v>14</v>
      </c>
      <c r="I107" s="39">
        <v>0.9</v>
      </c>
      <c r="J107" s="18">
        <v>269</v>
      </c>
      <c r="K107" s="18">
        <v>41</v>
      </c>
      <c r="L107" s="39">
        <v>0.85</v>
      </c>
      <c r="M107" s="20">
        <v>7.36</v>
      </c>
      <c r="N107" s="20">
        <v>7.4690000000000003</v>
      </c>
      <c r="O107" s="18">
        <v>1946.75</v>
      </c>
      <c r="P107" s="18">
        <v>1829.625</v>
      </c>
      <c r="Q107" s="21">
        <v>31.3</v>
      </c>
      <c r="R107" s="21">
        <v>8.6</v>
      </c>
      <c r="S107" s="21">
        <v>45.8</v>
      </c>
      <c r="T107" s="21">
        <v>24.1</v>
      </c>
      <c r="U107" s="21"/>
      <c r="V107" s="21">
        <v>4.5999999999999996</v>
      </c>
      <c r="W107" s="21">
        <v>3.9</v>
      </c>
      <c r="X107" s="21"/>
      <c r="Y107" s="18">
        <v>1079</v>
      </c>
      <c r="Z107" s="18">
        <v>1291</v>
      </c>
      <c r="AA107" s="18">
        <v>2732</v>
      </c>
      <c r="AB107" s="18">
        <f t="shared" si="81"/>
        <v>5102</v>
      </c>
      <c r="AC107" s="42">
        <v>12154</v>
      </c>
      <c r="AD107" s="18">
        <f t="shared" si="82"/>
        <v>17256</v>
      </c>
      <c r="AE107" s="19">
        <f t="shared" si="76"/>
        <v>0.4288184031330487</v>
      </c>
      <c r="AF107" s="19">
        <f t="shared" si="77"/>
        <v>0.18000917334086017</v>
      </c>
      <c r="AG107" s="20">
        <v>77</v>
      </c>
      <c r="AH107" s="20">
        <v>2.06</v>
      </c>
      <c r="AI107" s="63">
        <f t="shared" si="78"/>
        <v>1.0985576923076923</v>
      </c>
      <c r="AJ107" s="64">
        <f t="shared" si="79"/>
        <v>136.18600000000001</v>
      </c>
      <c r="AK107" s="65">
        <f t="shared" si="83"/>
        <v>1.2215305683122848</v>
      </c>
      <c r="AL107" s="66">
        <f t="shared" si="80"/>
        <v>130.702</v>
      </c>
      <c r="AM107" s="65">
        <f t="shared" si="84"/>
        <v>0.74452014218009477</v>
      </c>
      <c r="AN107" s="79">
        <f t="shared" si="85"/>
        <v>1742.6933333333334</v>
      </c>
    </row>
    <row r="108" spans="1:40" x14ac:dyDescent="0.35">
      <c r="A108" s="17" t="s">
        <v>57</v>
      </c>
      <c r="B108" s="18">
        <v>22985</v>
      </c>
      <c r="C108" s="18">
        <v>766</v>
      </c>
      <c r="D108" s="18">
        <v>163</v>
      </c>
      <c r="E108" s="18">
        <v>16</v>
      </c>
      <c r="F108" s="39">
        <v>0.9</v>
      </c>
      <c r="G108" s="18">
        <v>185</v>
      </c>
      <c r="H108" s="18">
        <v>13</v>
      </c>
      <c r="I108" s="39">
        <v>0.93</v>
      </c>
      <c r="J108" s="18">
        <v>296</v>
      </c>
      <c r="K108" s="18">
        <v>40</v>
      </c>
      <c r="L108" s="39">
        <v>0.86</v>
      </c>
      <c r="M108" s="20">
        <v>7.34</v>
      </c>
      <c r="N108" s="20">
        <v>7.36</v>
      </c>
      <c r="O108" s="18">
        <v>1938</v>
      </c>
      <c r="P108" s="18">
        <v>1821</v>
      </c>
      <c r="Q108" s="21">
        <v>42.5</v>
      </c>
      <c r="R108" s="21">
        <v>22.5</v>
      </c>
      <c r="S108" s="21">
        <v>50.9</v>
      </c>
      <c r="T108" s="21">
        <v>36</v>
      </c>
      <c r="U108" s="21"/>
      <c r="V108" s="21">
        <v>6.6</v>
      </c>
      <c r="W108" s="21">
        <v>4.3</v>
      </c>
      <c r="X108" s="21"/>
      <c r="Y108" s="18">
        <v>1709</v>
      </c>
      <c r="Z108" s="18">
        <v>1618</v>
      </c>
      <c r="AA108" s="18">
        <v>3789</v>
      </c>
      <c r="AB108" s="18">
        <f t="shared" si="81"/>
        <v>7116</v>
      </c>
      <c r="AC108" s="42">
        <v>9463</v>
      </c>
      <c r="AD108" s="18">
        <f t="shared" si="82"/>
        <v>16579</v>
      </c>
      <c r="AE108" s="19">
        <f t="shared" si="76"/>
        <v>0.41170328475092449</v>
      </c>
      <c r="AF108" s="19">
        <f t="shared" si="77"/>
        <v>0.30959321296497716</v>
      </c>
      <c r="AG108" s="20">
        <v>88</v>
      </c>
      <c r="AH108" s="20">
        <v>1.93</v>
      </c>
      <c r="AI108" s="63">
        <f t="shared" si="78"/>
        <v>0.92067307692307687</v>
      </c>
      <c r="AJ108" s="64">
        <f t="shared" si="79"/>
        <v>124.858</v>
      </c>
      <c r="AK108" s="65">
        <f t="shared" si="83"/>
        <v>1.1199232204362801</v>
      </c>
      <c r="AL108" s="66">
        <f t="shared" si="80"/>
        <v>141.71</v>
      </c>
      <c r="AM108" s="65">
        <f t="shared" si="84"/>
        <v>0.80722520962449884</v>
      </c>
      <c r="AN108" s="79">
        <f t="shared" si="85"/>
        <v>1889.4666666666669</v>
      </c>
    </row>
    <row r="109" spans="1:40" ht="16" thickBot="1" x14ac:dyDescent="0.4">
      <c r="A109" s="17" t="s">
        <v>58</v>
      </c>
      <c r="B109" s="18">
        <v>21401</v>
      </c>
      <c r="C109" s="18">
        <v>690</v>
      </c>
      <c r="D109" s="18">
        <v>119</v>
      </c>
      <c r="E109" s="18">
        <v>18</v>
      </c>
      <c r="F109" s="39">
        <v>0.85</v>
      </c>
      <c r="G109" s="18">
        <v>110</v>
      </c>
      <c r="H109" s="18">
        <v>15</v>
      </c>
      <c r="I109" s="39">
        <v>0.86</v>
      </c>
      <c r="J109" s="18">
        <v>293</v>
      </c>
      <c r="K109" s="18">
        <v>51</v>
      </c>
      <c r="L109" s="39">
        <v>0.83</v>
      </c>
      <c r="M109" s="20">
        <v>7.22</v>
      </c>
      <c r="N109" s="20">
        <v>7.2</v>
      </c>
      <c r="O109" s="18">
        <v>1825</v>
      </c>
      <c r="P109" s="18">
        <v>1789</v>
      </c>
      <c r="Q109" s="21">
        <v>32.9</v>
      </c>
      <c r="R109" s="21">
        <v>17.899999999999999</v>
      </c>
      <c r="S109" s="21">
        <v>57</v>
      </c>
      <c r="T109" s="21">
        <v>34.5</v>
      </c>
      <c r="U109" s="21"/>
      <c r="V109" s="21">
        <v>4</v>
      </c>
      <c r="W109" s="21">
        <v>2.8</v>
      </c>
      <c r="X109" s="21"/>
      <c r="Y109" s="18">
        <v>888</v>
      </c>
      <c r="Z109" s="18">
        <v>710</v>
      </c>
      <c r="AA109" s="18">
        <v>2079</v>
      </c>
      <c r="AB109" s="18">
        <f t="shared" si="81"/>
        <v>3677</v>
      </c>
      <c r="AC109" s="42">
        <v>13150</v>
      </c>
      <c r="AD109" s="18">
        <f t="shared" si="82"/>
        <v>16827</v>
      </c>
      <c r="AE109" s="19">
        <f t="shared" si="76"/>
        <v>0.61445726835194614</v>
      </c>
      <c r="AF109" s="19">
        <f t="shared" si="77"/>
        <v>0.17181440119620578</v>
      </c>
      <c r="AG109" s="20">
        <v>110</v>
      </c>
      <c r="AH109" s="20">
        <v>2.52</v>
      </c>
      <c r="AI109" s="63">
        <f t="shared" si="78"/>
        <v>0.82932692307692313</v>
      </c>
      <c r="AJ109" s="64">
        <f t="shared" si="79"/>
        <v>82.11</v>
      </c>
      <c r="AK109" s="65">
        <f t="shared" si="83"/>
        <v>0.73649181974741673</v>
      </c>
      <c r="AL109" s="66">
        <f t="shared" si="80"/>
        <v>75.900000000000006</v>
      </c>
      <c r="AM109" s="65">
        <f t="shared" si="84"/>
        <v>0.4323505286183012</v>
      </c>
      <c r="AN109" s="79">
        <f t="shared" si="85"/>
        <v>1012</v>
      </c>
    </row>
    <row r="110" spans="1:40" ht="16.5" thickTop="1" thickBot="1" x14ac:dyDescent="0.4">
      <c r="A110" s="22" t="s">
        <v>83</v>
      </c>
      <c r="B110" s="23">
        <f>SUM(B98:B109)</f>
        <v>256173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5"/>
      <c r="N110" s="25"/>
      <c r="O110" s="25"/>
      <c r="P110" s="25"/>
      <c r="Q110" s="24"/>
      <c r="R110" s="24"/>
      <c r="S110" s="24"/>
      <c r="T110" s="24"/>
      <c r="U110" s="24"/>
      <c r="V110" s="26"/>
      <c r="W110" s="26"/>
      <c r="X110" s="26"/>
      <c r="Y110" s="24">
        <f t="shared" ref="Y110:AF110" si="86">SUM(Y98:Y109)</f>
        <v>12929</v>
      </c>
      <c r="Z110" s="24">
        <f t="shared" si="86"/>
        <v>12059</v>
      </c>
      <c r="AA110" s="24">
        <f t="shared" si="86"/>
        <v>30035</v>
      </c>
      <c r="AB110" s="24">
        <f t="shared" si="86"/>
        <v>55023</v>
      </c>
      <c r="AC110" s="24">
        <f t="shared" si="86"/>
        <v>139420</v>
      </c>
      <c r="AD110" s="23">
        <f t="shared" si="86"/>
        <v>194443</v>
      </c>
      <c r="AE110" s="25">
        <f t="shared" si="86"/>
        <v>6.6859709502501588</v>
      </c>
      <c r="AF110" s="25">
        <f t="shared" si="86"/>
        <v>2.5597887734195712</v>
      </c>
      <c r="AG110" s="24">
        <f>SUM(AG98:AG109)</f>
        <v>1243</v>
      </c>
      <c r="AH110" s="24"/>
      <c r="AI110" s="67"/>
      <c r="AJ110" s="68"/>
      <c r="AK110" s="69"/>
      <c r="AL110" s="70"/>
      <c r="AM110" s="69"/>
      <c r="AN110" s="75"/>
    </row>
    <row r="111" spans="1:40" ht="16.5" thickTop="1" thickBot="1" x14ac:dyDescent="0.4">
      <c r="A111" s="27" t="s">
        <v>84</v>
      </c>
      <c r="B111" s="28">
        <f t="shared" ref="B111:K111" si="87">AVERAGE(B98:B109)</f>
        <v>21347.75</v>
      </c>
      <c r="C111" s="28">
        <f t="shared" si="87"/>
        <v>700.89249999999993</v>
      </c>
      <c r="D111" s="28">
        <f t="shared" si="87"/>
        <v>165.29999999999998</v>
      </c>
      <c r="E111" s="28">
        <f t="shared" si="87"/>
        <v>24.833333333333332</v>
      </c>
      <c r="F111" s="40">
        <f>AVERAGE(F98:F109)</f>
        <v>0.84916666666666674</v>
      </c>
      <c r="G111" s="28">
        <f>AVERAGE(G98:G109)</f>
        <v>197.41666666666666</v>
      </c>
      <c r="H111" s="28">
        <f>AVERAGE(H98:H109)</f>
        <v>20.583333333333332</v>
      </c>
      <c r="I111" s="40">
        <f>AVERAGE(I98:I109)</f>
        <v>0.89083333333333325</v>
      </c>
      <c r="J111" s="28">
        <f t="shared" si="87"/>
        <v>328.66666666666669</v>
      </c>
      <c r="K111" s="28">
        <f t="shared" si="87"/>
        <v>71</v>
      </c>
      <c r="L111" s="40">
        <f>AVERAGE(L98:L109)</f>
        <v>0.8075</v>
      </c>
      <c r="M111" s="29">
        <f t="shared" ref="M111:R111" si="88">AVERAGE(M98:M109)</f>
        <v>7.3198333333333325</v>
      </c>
      <c r="N111" s="29">
        <f t="shared" si="88"/>
        <v>7.3904166666666669</v>
      </c>
      <c r="O111" s="29">
        <f t="shared" si="88"/>
        <v>2048.3125</v>
      </c>
      <c r="P111" s="29">
        <f t="shared" si="88"/>
        <v>1922.16875</v>
      </c>
      <c r="Q111" s="28">
        <f t="shared" si="88"/>
        <v>40.616666666666667</v>
      </c>
      <c r="R111" s="28">
        <f t="shared" si="88"/>
        <v>19.283333333333335</v>
      </c>
      <c r="S111" s="28">
        <f t="shared" ref="S111:W111" si="89">AVERAGE(S98:S109)</f>
        <v>52.890909090909084</v>
      </c>
      <c r="T111" s="28">
        <f t="shared" si="89"/>
        <v>31.09090909090909</v>
      </c>
      <c r="U111" s="28"/>
      <c r="V111" s="30">
        <f t="shared" si="89"/>
        <v>6.125</v>
      </c>
      <c r="W111" s="30">
        <f t="shared" si="89"/>
        <v>4.2583333333333329</v>
      </c>
      <c r="X111" s="30"/>
      <c r="Y111" s="28">
        <f>ABS(AVERAGE(Y98:Y109))</f>
        <v>1077.4166666666667</v>
      </c>
      <c r="Z111" s="28">
        <f>ABS(AVERAGE(Z98:Z109))</f>
        <v>1004.9166666666666</v>
      </c>
      <c r="AA111" s="28">
        <f>ABS(AVERAGE(AA98:AA109))</f>
        <v>2502.9166666666665</v>
      </c>
      <c r="AB111" s="28">
        <f>ABS(AVERAGE(AB98:AB109))</f>
        <v>4585.25</v>
      </c>
      <c r="AC111" s="28">
        <f>AVERAGE(AC102:AC109)</f>
        <v>12007</v>
      </c>
      <c r="AD111" s="28">
        <f>AVERAGE(AD98:AD109)</f>
        <v>16203.583333333334</v>
      </c>
      <c r="AE111" s="29">
        <f>AVERAGE(AE98:AE109)</f>
        <v>0.5571642458541799</v>
      </c>
      <c r="AF111" s="29">
        <f>AVERAGE(AF98:AF109)</f>
        <v>0.2133157311182976</v>
      </c>
      <c r="AG111" s="28">
        <f>AVERAGE(AG98:AG109)</f>
        <v>103.58333333333333</v>
      </c>
      <c r="AH111" s="28"/>
      <c r="AI111" s="71">
        <f>C111/$C$2</f>
        <v>0.84241887019230766</v>
      </c>
      <c r="AJ111" s="72">
        <f>(C111*D111)/1000</f>
        <v>115.85753024999998</v>
      </c>
      <c r="AK111" s="73">
        <f t="shared" si="83"/>
        <v>1.039192830170063</v>
      </c>
      <c r="AL111" s="74">
        <f>(C111*G111)/1000</f>
        <v>138.36786104166666</v>
      </c>
      <c r="AM111" s="73">
        <f t="shared" si="84"/>
        <v>0.78818732365149169</v>
      </c>
      <c r="AN111" s="76">
        <f>AVERAGE(AN98:AN109)</f>
        <v>1770.4846</v>
      </c>
    </row>
    <row r="112" spans="1:40" ht="16" thickTop="1" x14ac:dyDescent="0.35"/>
    <row r="113" spans="1:40" ht="16" thickBot="1" x14ac:dyDescent="0.4"/>
    <row r="114" spans="1:40" ht="16" thickTop="1" x14ac:dyDescent="0.35">
      <c r="A114" s="9" t="s">
        <v>5</v>
      </c>
      <c r="B114" s="10" t="s">
        <v>6</v>
      </c>
      <c r="C114" s="10" t="s">
        <v>6</v>
      </c>
      <c r="D114" s="10" t="s">
        <v>7</v>
      </c>
      <c r="E114" s="10" t="s">
        <v>8</v>
      </c>
      <c r="F114" s="11" t="s">
        <v>2</v>
      </c>
      <c r="G114" s="10" t="s">
        <v>9</v>
      </c>
      <c r="H114" s="10" t="s">
        <v>10</v>
      </c>
      <c r="I114" s="11" t="s">
        <v>3</v>
      </c>
      <c r="J114" s="10" t="s">
        <v>11</v>
      </c>
      <c r="K114" s="10" t="s">
        <v>12</v>
      </c>
      <c r="L114" s="11" t="s">
        <v>13</v>
      </c>
      <c r="M114" s="10" t="s">
        <v>16</v>
      </c>
      <c r="N114" s="10" t="s">
        <v>17</v>
      </c>
      <c r="O114" s="10" t="s">
        <v>18</v>
      </c>
      <c r="P114" s="10" t="s">
        <v>19</v>
      </c>
      <c r="Q114" s="10" t="s">
        <v>20</v>
      </c>
      <c r="R114" s="10" t="s">
        <v>21</v>
      </c>
      <c r="S114" s="10" t="s">
        <v>67</v>
      </c>
      <c r="T114" s="10" t="s">
        <v>68</v>
      </c>
      <c r="U114" s="10" t="s">
        <v>78</v>
      </c>
      <c r="V114" s="10" t="s">
        <v>24</v>
      </c>
      <c r="W114" s="10" t="s">
        <v>25</v>
      </c>
      <c r="X114" s="10" t="s">
        <v>79</v>
      </c>
      <c r="Y114" s="35" t="s">
        <v>61</v>
      </c>
      <c r="Z114" s="35" t="s">
        <v>62</v>
      </c>
      <c r="AA114" s="35" t="s">
        <v>63</v>
      </c>
      <c r="AB114" s="35" t="s">
        <v>88</v>
      </c>
      <c r="AC114" s="35" t="s">
        <v>26</v>
      </c>
      <c r="AD114" s="35" t="s">
        <v>28</v>
      </c>
      <c r="AE114" s="35" t="s">
        <v>29</v>
      </c>
      <c r="AF114" s="35" t="s">
        <v>27</v>
      </c>
      <c r="AG114" s="10" t="s">
        <v>14</v>
      </c>
      <c r="AH114" s="35" t="s">
        <v>15</v>
      </c>
      <c r="AI114" s="55" t="s">
        <v>30</v>
      </c>
      <c r="AJ114" s="56" t="s">
        <v>31</v>
      </c>
      <c r="AK114" s="57" t="s">
        <v>32</v>
      </c>
      <c r="AL114" s="58" t="s">
        <v>30</v>
      </c>
      <c r="AM114" s="57" t="s">
        <v>30</v>
      </c>
      <c r="AN114" s="55" t="s">
        <v>92</v>
      </c>
    </row>
    <row r="115" spans="1:40" ht="16" thickBot="1" x14ac:dyDescent="0.4">
      <c r="A115" s="13" t="s">
        <v>85</v>
      </c>
      <c r="B115" s="14" t="s">
        <v>34</v>
      </c>
      <c r="C115" s="15" t="s">
        <v>35</v>
      </c>
      <c r="D115" s="14" t="s">
        <v>36</v>
      </c>
      <c r="E115" s="14" t="s">
        <v>36</v>
      </c>
      <c r="F115" s="16" t="s">
        <v>37</v>
      </c>
      <c r="G115" s="14" t="s">
        <v>36</v>
      </c>
      <c r="H115" s="14" t="s">
        <v>36</v>
      </c>
      <c r="I115" s="16" t="s">
        <v>37</v>
      </c>
      <c r="J115" s="14" t="s">
        <v>36</v>
      </c>
      <c r="K115" s="14" t="s">
        <v>36</v>
      </c>
      <c r="L115" s="16" t="s">
        <v>37</v>
      </c>
      <c r="M115" s="14"/>
      <c r="N115" s="14"/>
      <c r="O115" s="14"/>
      <c r="P115" s="14"/>
      <c r="Q115" s="14"/>
      <c r="R115" s="14"/>
      <c r="S115" s="14"/>
      <c r="T115" s="14"/>
      <c r="U115" s="14" t="s">
        <v>37</v>
      </c>
      <c r="V115" s="14"/>
      <c r="W115" s="14"/>
      <c r="X115" s="14" t="s">
        <v>37</v>
      </c>
      <c r="Y115" s="15" t="s">
        <v>40</v>
      </c>
      <c r="Z115" s="15" t="s">
        <v>40</v>
      </c>
      <c r="AA115" s="15" t="s">
        <v>40</v>
      </c>
      <c r="AB115" s="15" t="s">
        <v>40</v>
      </c>
      <c r="AC115" s="15" t="s">
        <v>40</v>
      </c>
      <c r="AD115" s="15" t="s">
        <v>40</v>
      </c>
      <c r="AE115" s="15" t="s">
        <v>41</v>
      </c>
      <c r="AF115" s="15" t="s">
        <v>41</v>
      </c>
      <c r="AG115" s="14" t="s">
        <v>38</v>
      </c>
      <c r="AH115" s="36" t="s">
        <v>39</v>
      </c>
      <c r="AI115" s="59" t="s">
        <v>6</v>
      </c>
      <c r="AJ115" s="60" t="s">
        <v>42</v>
      </c>
      <c r="AK115" s="61" t="s">
        <v>43</v>
      </c>
      <c r="AL115" s="62" t="s">
        <v>44</v>
      </c>
      <c r="AM115" s="61" t="s">
        <v>45</v>
      </c>
      <c r="AN115" s="78" t="s">
        <v>93</v>
      </c>
    </row>
    <row r="116" spans="1:40" ht="16" thickTop="1" x14ac:dyDescent="0.35">
      <c r="A116" s="17" t="s">
        <v>46</v>
      </c>
      <c r="B116" s="18">
        <v>18130</v>
      </c>
      <c r="C116" s="18">
        <v>585</v>
      </c>
      <c r="D116" s="18">
        <v>171</v>
      </c>
      <c r="E116" s="18">
        <v>34</v>
      </c>
      <c r="F116" s="54">
        <v>80</v>
      </c>
      <c r="G116" s="18">
        <v>191</v>
      </c>
      <c r="H116" s="18">
        <v>22</v>
      </c>
      <c r="I116" s="54">
        <v>89</v>
      </c>
      <c r="J116" s="18">
        <v>383</v>
      </c>
      <c r="K116" s="18">
        <v>65</v>
      </c>
      <c r="L116" s="54">
        <v>83</v>
      </c>
      <c r="M116" s="20">
        <v>7.09</v>
      </c>
      <c r="N116" s="20">
        <v>7.17</v>
      </c>
      <c r="O116" s="18">
        <v>1817</v>
      </c>
      <c r="P116" s="18">
        <v>1714</v>
      </c>
      <c r="Q116" s="21">
        <v>50.2</v>
      </c>
      <c r="R116" s="21">
        <v>28.6</v>
      </c>
      <c r="S116" s="21">
        <v>63.6</v>
      </c>
      <c r="T116" s="21">
        <v>45.5</v>
      </c>
      <c r="U116" s="18">
        <v>28</v>
      </c>
      <c r="V116" s="21">
        <v>6.3</v>
      </c>
      <c r="W116" s="21">
        <v>4.3</v>
      </c>
      <c r="X116" s="18">
        <v>31</v>
      </c>
      <c r="Y116" s="18">
        <v>768</v>
      </c>
      <c r="Z116" s="18">
        <v>876</v>
      </c>
      <c r="AA116" s="18">
        <v>2375</v>
      </c>
      <c r="AB116" s="18">
        <f t="shared" ref="AB116:AB127" si="90">AA116+Z116+Y116</f>
        <v>4019</v>
      </c>
      <c r="AC116" s="42">
        <v>11276</v>
      </c>
      <c r="AD116" s="18">
        <f t="shared" ref="AD116:AD127" si="91">AC116+AB116</f>
        <v>15295</v>
      </c>
      <c r="AE116" s="19">
        <f t="shared" ref="AE116:AE127" si="92">AC116/B116</f>
        <v>0.62195256480970762</v>
      </c>
      <c r="AF116" s="19">
        <f t="shared" ref="AF116:AF127" si="93">AB116/B116</f>
        <v>0.22167677881963596</v>
      </c>
      <c r="AG116" s="20">
        <v>143</v>
      </c>
      <c r="AH116" s="20">
        <v>1.75</v>
      </c>
      <c r="AI116" s="63">
        <f t="shared" ref="AI116:AI127" si="94">C116/$C$2</f>
        <v>0.703125</v>
      </c>
      <c r="AJ116" s="64">
        <f t="shared" ref="AJ116:AJ127" si="95">(C116*D116)/1000</f>
        <v>100.035</v>
      </c>
      <c r="AK116" s="65">
        <f>(AJ116)/$E$3</f>
        <v>0.89727145522388052</v>
      </c>
      <c r="AL116" s="66">
        <f t="shared" ref="AL116:AL127" si="96">(C116*G116)/1000</f>
        <v>111.735</v>
      </c>
      <c r="AM116" s="65">
        <f>(AL116)/$G$3</f>
        <v>0.63647808056872035</v>
      </c>
      <c r="AN116" s="79">
        <f>(0.8*C116*G116)/60</f>
        <v>1489.8</v>
      </c>
    </row>
    <row r="117" spans="1:40" x14ac:dyDescent="0.35">
      <c r="A117" s="17" t="s">
        <v>47</v>
      </c>
      <c r="B117" s="18">
        <v>15760</v>
      </c>
      <c r="C117" s="18">
        <v>563</v>
      </c>
      <c r="D117" s="18">
        <v>136</v>
      </c>
      <c r="E117" s="18">
        <v>34</v>
      </c>
      <c r="F117" s="54">
        <v>75</v>
      </c>
      <c r="G117" s="18">
        <v>210</v>
      </c>
      <c r="H117" s="18">
        <v>25</v>
      </c>
      <c r="I117" s="54">
        <v>88</v>
      </c>
      <c r="J117" s="18">
        <v>395</v>
      </c>
      <c r="K117" s="18">
        <v>90</v>
      </c>
      <c r="L117" s="54">
        <v>77</v>
      </c>
      <c r="M117" s="20">
        <v>6.94</v>
      </c>
      <c r="N117" s="20">
        <v>7.1</v>
      </c>
      <c r="O117" s="18">
        <v>1842</v>
      </c>
      <c r="P117" s="18">
        <v>1744</v>
      </c>
      <c r="Q117" s="21">
        <v>47.7</v>
      </c>
      <c r="R117" s="21">
        <v>28.7</v>
      </c>
      <c r="S117" s="21">
        <v>56.3</v>
      </c>
      <c r="T117" s="21">
        <v>43.5</v>
      </c>
      <c r="U117" s="18">
        <v>23</v>
      </c>
      <c r="V117" s="21">
        <v>6.5</v>
      </c>
      <c r="W117" s="21">
        <v>5</v>
      </c>
      <c r="X117" s="18">
        <v>23</v>
      </c>
      <c r="Y117" s="18">
        <v>901</v>
      </c>
      <c r="Z117" s="18">
        <v>830</v>
      </c>
      <c r="AA117" s="18">
        <v>2327</v>
      </c>
      <c r="AB117" s="18">
        <f t="shared" si="90"/>
        <v>4058</v>
      </c>
      <c r="AC117" s="18">
        <v>10919</v>
      </c>
      <c r="AD117" s="18">
        <f t="shared" si="91"/>
        <v>14977</v>
      </c>
      <c r="AE117" s="19">
        <f t="shared" si="92"/>
        <v>0.69282994923857866</v>
      </c>
      <c r="AF117" s="19">
        <f t="shared" si="93"/>
        <v>0.25748730964467004</v>
      </c>
      <c r="AG117" s="20">
        <v>66</v>
      </c>
      <c r="AH117" s="20">
        <v>1.6</v>
      </c>
      <c r="AI117" s="63">
        <f t="shared" si="94"/>
        <v>0.67668269230769229</v>
      </c>
      <c r="AJ117" s="64">
        <f t="shared" si="95"/>
        <v>76.567999999999998</v>
      </c>
      <c r="AK117" s="65">
        <f t="shared" ref="AK117:AK129" si="97">(AJ117)/$E$3</f>
        <v>0.68678243398392647</v>
      </c>
      <c r="AL117" s="66">
        <f t="shared" si="96"/>
        <v>118.23</v>
      </c>
      <c r="AM117" s="65">
        <f t="shared" ref="AM117:AM129" si="98">(AL117)/$G$3</f>
        <v>0.67347566532993075</v>
      </c>
      <c r="AN117" s="79">
        <f t="shared" ref="AN117:AN127" si="99">(0.8*C117*G117)/60</f>
        <v>1576.4</v>
      </c>
    </row>
    <row r="118" spans="1:40" x14ac:dyDescent="0.35">
      <c r="A118" s="17" t="s">
        <v>48</v>
      </c>
      <c r="B118" s="18">
        <v>22040</v>
      </c>
      <c r="C118" s="18">
        <v>711</v>
      </c>
      <c r="D118" s="18">
        <v>196</v>
      </c>
      <c r="E118" s="18">
        <v>34</v>
      </c>
      <c r="F118" s="54">
        <v>83</v>
      </c>
      <c r="G118" s="18">
        <v>207</v>
      </c>
      <c r="H118" s="18">
        <v>24</v>
      </c>
      <c r="I118" s="54">
        <v>88</v>
      </c>
      <c r="J118" s="18">
        <v>392</v>
      </c>
      <c r="K118" s="18">
        <v>98</v>
      </c>
      <c r="L118" s="54">
        <v>75</v>
      </c>
      <c r="M118" s="20">
        <v>6.92</v>
      </c>
      <c r="N118" s="20">
        <v>7</v>
      </c>
      <c r="O118" s="18">
        <v>1663</v>
      </c>
      <c r="P118" s="18">
        <v>1566</v>
      </c>
      <c r="Q118" s="21">
        <v>41.7</v>
      </c>
      <c r="R118" s="21">
        <v>33.5</v>
      </c>
      <c r="S118" s="21">
        <v>60.5</v>
      </c>
      <c r="T118" s="21">
        <v>46.8</v>
      </c>
      <c r="U118" s="18">
        <v>23</v>
      </c>
      <c r="V118" s="21">
        <v>6</v>
      </c>
      <c r="W118" s="21">
        <v>4.0999999999999996</v>
      </c>
      <c r="X118" s="18">
        <v>32</v>
      </c>
      <c r="Y118" s="18">
        <v>1123</v>
      </c>
      <c r="Z118" s="18">
        <v>1040</v>
      </c>
      <c r="AA118" s="18">
        <v>2622</v>
      </c>
      <c r="AB118" s="18">
        <f t="shared" si="90"/>
        <v>4785</v>
      </c>
      <c r="AC118" s="18">
        <v>10600</v>
      </c>
      <c r="AD118" s="18">
        <f t="shared" si="91"/>
        <v>15385</v>
      </c>
      <c r="AE118" s="19">
        <f t="shared" si="92"/>
        <v>0.48094373865698731</v>
      </c>
      <c r="AF118" s="19">
        <f t="shared" si="93"/>
        <v>0.21710526315789475</v>
      </c>
      <c r="AG118" s="20">
        <v>110</v>
      </c>
      <c r="AH118" s="20">
        <v>2</v>
      </c>
      <c r="AI118" s="63">
        <f t="shared" si="94"/>
        <v>0.85456730769230771</v>
      </c>
      <c r="AJ118" s="64">
        <f t="shared" si="95"/>
        <v>139.35599999999999</v>
      </c>
      <c r="AK118" s="65">
        <f t="shared" si="97"/>
        <v>1.2499641216991964</v>
      </c>
      <c r="AL118" s="66">
        <f t="shared" si="96"/>
        <v>147.17699999999999</v>
      </c>
      <c r="AM118" s="65">
        <f t="shared" si="98"/>
        <v>0.83836697958439665</v>
      </c>
      <c r="AN118" s="79">
        <f t="shared" si="99"/>
        <v>1962.3600000000004</v>
      </c>
    </row>
    <row r="119" spans="1:40" x14ac:dyDescent="0.35">
      <c r="A119" s="17" t="s">
        <v>49</v>
      </c>
      <c r="B119" s="18">
        <v>23665</v>
      </c>
      <c r="C119" s="18">
        <v>788.83299999999997</v>
      </c>
      <c r="D119" s="18">
        <v>179.875</v>
      </c>
      <c r="E119" s="18">
        <v>21.625</v>
      </c>
      <c r="F119" s="54">
        <v>87.977999999999994</v>
      </c>
      <c r="G119" s="18">
        <v>196.25</v>
      </c>
      <c r="H119" s="18">
        <v>20</v>
      </c>
      <c r="I119" s="54">
        <v>89.808999999999997</v>
      </c>
      <c r="J119" s="18">
        <v>338.125</v>
      </c>
      <c r="K119" s="18">
        <v>68.875</v>
      </c>
      <c r="L119" s="54">
        <v>79.63</v>
      </c>
      <c r="M119" s="20">
        <v>6.915</v>
      </c>
      <c r="N119" s="20">
        <v>6.9509999999999996</v>
      </c>
      <c r="O119" s="18">
        <v>1558.875</v>
      </c>
      <c r="P119" s="18">
        <v>1456.875</v>
      </c>
      <c r="Q119" s="21">
        <v>45.338000000000001</v>
      </c>
      <c r="R119" s="21">
        <v>22.811</v>
      </c>
      <c r="S119" s="21">
        <v>51.762999999999998</v>
      </c>
      <c r="T119" s="21">
        <v>41.225000000000001</v>
      </c>
      <c r="U119" s="18">
        <v>20.358000000000001</v>
      </c>
      <c r="V119" s="21">
        <v>6.0679999999999996</v>
      </c>
      <c r="W119" s="21">
        <v>4.6180000000000003</v>
      </c>
      <c r="X119" s="18">
        <v>23.896000000000001</v>
      </c>
      <c r="Y119" s="18">
        <v>1138</v>
      </c>
      <c r="Z119" s="18">
        <v>1202</v>
      </c>
      <c r="AA119" s="18">
        <v>2677</v>
      </c>
      <c r="AB119" s="18">
        <f t="shared" si="90"/>
        <v>5017</v>
      </c>
      <c r="AC119" s="18">
        <v>12734</v>
      </c>
      <c r="AD119" s="18">
        <f t="shared" si="91"/>
        <v>17751</v>
      </c>
      <c r="AE119" s="19">
        <f t="shared" si="92"/>
        <v>0.53809423198816819</v>
      </c>
      <c r="AF119" s="19">
        <f t="shared" si="93"/>
        <v>0.21200084512993872</v>
      </c>
      <c r="AG119" s="20">
        <v>88</v>
      </c>
      <c r="AH119" s="20">
        <v>2.87</v>
      </c>
      <c r="AI119" s="63">
        <f t="shared" si="94"/>
        <v>0.94811658653846154</v>
      </c>
      <c r="AJ119" s="64">
        <f t="shared" si="95"/>
        <v>141.89133587499998</v>
      </c>
      <c r="AK119" s="65">
        <f t="shared" si="97"/>
        <v>1.2727050074895951</v>
      </c>
      <c r="AL119" s="66">
        <f t="shared" si="96"/>
        <v>154.80847625000001</v>
      </c>
      <c r="AM119" s="65">
        <f t="shared" si="98"/>
        <v>0.88183829435153127</v>
      </c>
      <c r="AN119" s="79">
        <f t="shared" si="99"/>
        <v>2064.1130166666667</v>
      </c>
    </row>
    <row r="120" spans="1:40" x14ac:dyDescent="0.35">
      <c r="A120" s="17" t="s">
        <v>50</v>
      </c>
      <c r="B120" s="18">
        <v>25268</v>
      </c>
      <c r="C120" s="18">
        <v>815.09699999999998</v>
      </c>
      <c r="D120" s="18">
        <v>148.22200000000001</v>
      </c>
      <c r="E120" s="18">
        <v>19.443999999999999</v>
      </c>
      <c r="F120" s="54">
        <v>86.882000000000005</v>
      </c>
      <c r="G120" s="18">
        <v>130</v>
      </c>
      <c r="H120" s="18">
        <v>20.556000000000001</v>
      </c>
      <c r="I120" s="54">
        <v>84.188000000000002</v>
      </c>
      <c r="J120" s="18">
        <v>271.88900000000001</v>
      </c>
      <c r="K120" s="18">
        <v>61.889000000000003</v>
      </c>
      <c r="L120" s="54">
        <v>77.236999999999995</v>
      </c>
      <c r="M120" s="20">
        <v>6.8159999999999998</v>
      </c>
      <c r="N120" s="20">
        <v>6.8890000000000002</v>
      </c>
      <c r="O120" s="18">
        <v>1624.222</v>
      </c>
      <c r="P120" s="18">
        <v>1356.778</v>
      </c>
      <c r="Q120" s="21">
        <v>32.978000000000002</v>
      </c>
      <c r="R120" s="21">
        <v>7.7439999999999998</v>
      </c>
      <c r="S120" s="21">
        <v>43.5</v>
      </c>
      <c r="T120" s="21">
        <v>24.181000000000001</v>
      </c>
      <c r="U120" s="18">
        <v>44.411000000000001</v>
      </c>
      <c r="V120" s="21">
        <v>5.5220000000000002</v>
      </c>
      <c r="W120" s="21">
        <v>3.5430000000000001</v>
      </c>
      <c r="X120" s="18">
        <v>35.838000000000001</v>
      </c>
      <c r="Y120" s="18">
        <v>1118</v>
      </c>
      <c r="Z120" s="18">
        <v>1032</v>
      </c>
      <c r="AA120" s="18">
        <v>2531</v>
      </c>
      <c r="AB120" s="18">
        <f t="shared" si="90"/>
        <v>4681</v>
      </c>
      <c r="AC120" s="18">
        <v>14262</v>
      </c>
      <c r="AD120" s="18">
        <f t="shared" si="91"/>
        <v>18943</v>
      </c>
      <c r="AE120" s="19">
        <f t="shared" si="92"/>
        <v>0.56442931771410476</v>
      </c>
      <c r="AF120" s="19">
        <f t="shared" si="93"/>
        <v>0.1852540763020421</v>
      </c>
      <c r="AG120" s="20">
        <v>99</v>
      </c>
      <c r="AH120" s="20">
        <v>2.2000000000000002</v>
      </c>
      <c r="AI120" s="63">
        <f t="shared" si="94"/>
        <v>0.97968389423076918</v>
      </c>
      <c r="AJ120" s="64">
        <f t="shared" si="95"/>
        <v>120.81530753400001</v>
      </c>
      <c r="AK120" s="65">
        <f t="shared" si="97"/>
        <v>1.0836619863483066</v>
      </c>
      <c r="AL120" s="66">
        <f t="shared" si="96"/>
        <v>105.96261</v>
      </c>
      <c r="AM120" s="65">
        <f t="shared" si="98"/>
        <v>0.60359671208530807</v>
      </c>
      <c r="AN120" s="79">
        <f t="shared" si="99"/>
        <v>1412.8348000000001</v>
      </c>
    </row>
    <row r="121" spans="1:40" x14ac:dyDescent="0.35">
      <c r="A121" s="17" t="s">
        <v>51</v>
      </c>
      <c r="B121" s="18">
        <v>25649</v>
      </c>
      <c r="C121" s="18">
        <v>854.96699999999998</v>
      </c>
      <c r="D121" s="18">
        <v>155.714</v>
      </c>
      <c r="E121" s="18">
        <v>31.286000000000001</v>
      </c>
      <c r="F121" s="54">
        <v>79.908000000000001</v>
      </c>
      <c r="G121" s="18">
        <v>115.714</v>
      </c>
      <c r="H121" s="18">
        <v>17.856999999999999</v>
      </c>
      <c r="I121" s="54">
        <v>84.567999999999998</v>
      </c>
      <c r="J121" s="18">
        <v>278.714</v>
      </c>
      <c r="K121" s="18">
        <v>69.570999999999998</v>
      </c>
      <c r="L121" s="54">
        <v>75.039000000000001</v>
      </c>
      <c r="M121" s="20">
        <v>6.9870000000000001</v>
      </c>
      <c r="N121" s="20">
        <v>7.0259999999999998</v>
      </c>
      <c r="O121" s="18">
        <v>1478.143</v>
      </c>
      <c r="P121" s="18">
        <v>1403.2860000000001</v>
      </c>
      <c r="Q121" s="21">
        <v>24.157</v>
      </c>
      <c r="R121" s="21">
        <v>12.673999999999999</v>
      </c>
      <c r="S121" s="21">
        <v>34.143000000000001</v>
      </c>
      <c r="T121" s="21">
        <v>23.085999999999999</v>
      </c>
      <c r="U121" s="18">
        <v>32.384</v>
      </c>
      <c r="V121" s="21">
        <v>3.85</v>
      </c>
      <c r="W121" s="21">
        <v>3.6389999999999998</v>
      </c>
      <c r="X121" s="18">
        <v>5.4809999999999999</v>
      </c>
      <c r="Y121" s="18">
        <v>1183</v>
      </c>
      <c r="Z121" s="18">
        <v>1218</v>
      </c>
      <c r="AA121" s="18">
        <v>3254</v>
      </c>
      <c r="AB121" s="18">
        <f t="shared" si="90"/>
        <v>5655</v>
      </c>
      <c r="AC121" s="42">
        <v>12737</v>
      </c>
      <c r="AD121" s="18">
        <f t="shared" si="91"/>
        <v>18392</v>
      </c>
      <c r="AE121" s="19">
        <f t="shared" si="92"/>
        <v>0.49658856095754222</v>
      </c>
      <c r="AF121" s="19">
        <f t="shared" si="93"/>
        <v>0.22047643182970098</v>
      </c>
      <c r="AG121" s="20">
        <v>77</v>
      </c>
      <c r="AH121" s="20">
        <v>1.53</v>
      </c>
      <c r="AI121" s="63">
        <f t="shared" si="94"/>
        <v>1.0276045673076923</v>
      </c>
      <c r="AJ121" s="64">
        <f t="shared" si="95"/>
        <v>133.13033143799998</v>
      </c>
      <c r="AK121" s="65">
        <f t="shared" si="97"/>
        <v>1.1941225193563432</v>
      </c>
      <c r="AL121" s="66">
        <f t="shared" si="96"/>
        <v>98.931651438000003</v>
      </c>
      <c r="AM121" s="65">
        <f t="shared" si="98"/>
        <v>0.56354613697366029</v>
      </c>
      <c r="AN121" s="79">
        <f t="shared" si="99"/>
        <v>1319.0886858400002</v>
      </c>
    </row>
    <row r="122" spans="1:40" x14ac:dyDescent="0.35">
      <c r="A122" s="17" t="s">
        <v>53</v>
      </c>
      <c r="B122" s="18">
        <v>21901</v>
      </c>
      <c r="C122" s="18">
        <v>706.48400000000004</v>
      </c>
      <c r="D122" s="18">
        <v>187.833</v>
      </c>
      <c r="E122" s="18">
        <v>36.832999999999998</v>
      </c>
      <c r="F122" s="54">
        <v>80.391000000000005</v>
      </c>
      <c r="G122" s="18">
        <v>173.333</v>
      </c>
      <c r="H122" s="18">
        <v>22.167000000000002</v>
      </c>
      <c r="I122" s="54">
        <v>87.210999999999999</v>
      </c>
      <c r="J122" s="18">
        <v>333.66699999999997</v>
      </c>
      <c r="K122" s="18">
        <v>64.832999999999998</v>
      </c>
      <c r="L122" s="54">
        <v>80.569999999999993</v>
      </c>
      <c r="M122" s="20">
        <v>7.0350000000000001</v>
      </c>
      <c r="N122" s="20">
        <v>7.17</v>
      </c>
      <c r="O122" s="18">
        <v>1655</v>
      </c>
      <c r="P122" s="18">
        <v>1502</v>
      </c>
      <c r="Q122" s="21">
        <v>39.6</v>
      </c>
      <c r="R122" s="21">
        <v>12.823</v>
      </c>
      <c r="S122" s="21">
        <v>48.683</v>
      </c>
      <c r="T122" s="21">
        <v>26.382999999999999</v>
      </c>
      <c r="U122" s="18">
        <v>45.807000000000002</v>
      </c>
      <c r="V122" s="21">
        <v>5.6180000000000003</v>
      </c>
      <c r="W122" s="21">
        <v>4.4420000000000002</v>
      </c>
      <c r="X122" s="18">
        <v>20.933</v>
      </c>
      <c r="Y122" s="18">
        <v>800</v>
      </c>
      <c r="Z122" s="41">
        <v>837</v>
      </c>
      <c r="AA122" s="18">
        <v>2155</v>
      </c>
      <c r="AB122" s="18">
        <f t="shared" si="90"/>
        <v>3792</v>
      </c>
      <c r="AC122" s="42">
        <v>12945</v>
      </c>
      <c r="AD122" s="18">
        <f t="shared" si="91"/>
        <v>16737</v>
      </c>
      <c r="AE122" s="19">
        <f t="shared" si="92"/>
        <v>0.59106890096342635</v>
      </c>
      <c r="AF122" s="19">
        <f t="shared" si="93"/>
        <v>0.17314277886854482</v>
      </c>
      <c r="AG122" s="20">
        <v>154</v>
      </c>
      <c r="AH122" s="20">
        <v>1.6</v>
      </c>
      <c r="AI122" s="63">
        <f t="shared" si="94"/>
        <v>0.84913942307692314</v>
      </c>
      <c r="AJ122" s="64">
        <f t="shared" si="95"/>
        <v>132.70100917200003</v>
      </c>
      <c r="AK122" s="65">
        <f t="shared" si="97"/>
        <v>1.1902716810060279</v>
      </c>
      <c r="AL122" s="66">
        <f t="shared" si="96"/>
        <v>122.456991172</v>
      </c>
      <c r="AM122" s="65">
        <f t="shared" si="98"/>
        <v>0.69755395080659865</v>
      </c>
      <c r="AN122" s="79">
        <f t="shared" si="99"/>
        <v>1632.7598822933335</v>
      </c>
    </row>
    <row r="123" spans="1:40" x14ac:dyDescent="0.35">
      <c r="A123" s="17" t="s">
        <v>54</v>
      </c>
      <c r="B123" s="18">
        <v>22727</v>
      </c>
      <c r="C123" s="18">
        <v>733</v>
      </c>
      <c r="D123" s="18">
        <v>158</v>
      </c>
      <c r="E123" s="18">
        <v>23</v>
      </c>
      <c r="F123" s="54">
        <v>85</v>
      </c>
      <c r="G123" s="18">
        <v>139</v>
      </c>
      <c r="H123" s="18">
        <v>17</v>
      </c>
      <c r="I123" s="54">
        <v>88</v>
      </c>
      <c r="J123" s="18">
        <v>307</v>
      </c>
      <c r="K123" s="18">
        <v>57</v>
      </c>
      <c r="L123" s="54">
        <v>81</v>
      </c>
      <c r="M123" s="20">
        <v>7.1</v>
      </c>
      <c r="N123" s="20">
        <v>7.2</v>
      </c>
      <c r="O123" s="18">
        <v>1827</v>
      </c>
      <c r="P123" s="18">
        <v>1657</v>
      </c>
      <c r="Q123" s="21">
        <v>44.7</v>
      </c>
      <c r="R123" s="21">
        <v>18.5</v>
      </c>
      <c r="S123" s="21">
        <v>69.5</v>
      </c>
      <c r="T123" s="21">
        <v>33.5</v>
      </c>
      <c r="U123" s="18">
        <v>52</v>
      </c>
      <c r="V123" s="21">
        <v>6.3</v>
      </c>
      <c r="W123" s="21">
        <v>5.2</v>
      </c>
      <c r="X123" s="18">
        <v>17</v>
      </c>
      <c r="Y123" s="18">
        <v>1129</v>
      </c>
      <c r="Z123" s="18">
        <v>1139</v>
      </c>
      <c r="AA123" s="18">
        <v>2833</v>
      </c>
      <c r="AB123" s="18">
        <f t="shared" si="90"/>
        <v>5101</v>
      </c>
      <c r="AC123" s="42">
        <v>12591</v>
      </c>
      <c r="AD123" s="18">
        <f t="shared" si="91"/>
        <v>17692</v>
      </c>
      <c r="AE123" s="19">
        <f t="shared" si="92"/>
        <v>0.55401064812777756</v>
      </c>
      <c r="AF123" s="19">
        <f t="shared" si="93"/>
        <v>0.22444669336032033</v>
      </c>
      <c r="AG123" s="20">
        <v>99</v>
      </c>
      <c r="AH123" s="20">
        <v>2.0099999999999998</v>
      </c>
      <c r="AI123" s="63">
        <f t="shared" si="94"/>
        <v>0.88100961538461542</v>
      </c>
      <c r="AJ123" s="64">
        <f t="shared" si="95"/>
        <v>115.81399999999999</v>
      </c>
      <c r="AK123" s="65">
        <f t="shared" si="97"/>
        <v>1.0388023823191732</v>
      </c>
      <c r="AL123" s="66">
        <f t="shared" si="96"/>
        <v>101.887</v>
      </c>
      <c r="AM123" s="65">
        <f t="shared" si="98"/>
        <v>0.58038074188844335</v>
      </c>
      <c r="AN123" s="79">
        <f t="shared" si="99"/>
        <v>1358.4933333333331</v>
      </c>
    </row>
    <row r="124" spans="1:40" x14ac:dyDescent="0.35">
      <c r="A124" s="17" t="s">
        <v>55</v>
      </c>
      <c r="B124" s="18">
        <v>22800</v>
      </c>
      <c r="C124" s="18">
        <v>760</v>
      </c>
      <c r="D124" s="18">
        <v>153.875</v>
      </c>
      <c r="E124" s="18">
        <v>15</v>
      </c>
      <c r="F124" s="54">
        <v>90.251999999999995</v>
      </c>
      <c r="G124" s="18">
        <v>147.5</v>
      </c>
      <c r="H124" s="18">
        <v>13.5</v>
      </c>
      <c r="I124" s="54">
        <v>90.846999999999994</v>
      </c>
      <c r="J124" s="18">
        <v>254.5</v>
      </c>
      <c r="K124" s="18">
        <v>52.125</v>
      </c>
      <c r="L124" s="54">
        <v>79.519000000000005</v>
      </c>
      <c r="M124" s="20">
        <v>7.0739999999999998</v>
      </c>
      <c r="N124" s="20">
        <v>7.14</v>
      </c>
      <c r="O124" s="18">
        <v>1939.375</v>
      </c>
      <c r="P124" s="18">
        <v>1707.625</v>
      </c>
      <c r="Q124" s="21">
        <v>34.35</v>
      </c>
      <c r="R124" s="21">
        <v>17.05</v>
      </c>
      <c r="S124" s="21">
        <v>47.65</v>
      </c>
      <c r="T124" s="21">
        <v>27.425000000000001</v>
      </c>
      <c r="U124" s="18">
        <v>42.445</v>
      </c>
      <c r="V124" s="21">
        <v>4.6779999999999999</v>
      </c>
      <c r="W124" s="21">
        <v>3.7090000000000001</v>
      </c>
      <c r="X124" s="18">
        <v>20.713999999999999</v>
      </c>
      <c r="Y124" s="18">
        <v>1065</v>
      </c>
      <c r="Z124" s="18">
        <v>1006</v>
      </c>
      <c r="AA124" s="18">
        <v>2301</v>
      </c>
      <c r="AB124" s="18">
        <f t="shared" si="90"/>
        <v>4372</v>
      </c>
      <c r="AC124" s="42">
        <v>11644</v>
      </c>
      <c r="AD124" s="18">
        <f t="shared" si="91"/>
        <v>16016</v>
      </c>
      <c r="AE124" s="19">
        <f t="shared" si="92"/>
        <v>0.51070175438596488</v>
      </c>
      <c r="AF124" s="19">
        <f t="shared" si="93"/>
        <v>0.19175438596491229</v>
      </c>
      <c r="AG124" s="20">
        <v>99</v>
      </c>
      <c r="AH124" s="20">
        <v>2.4300000000000002</v>
      </c>
      <c r="AI124" s="63">
        <f t="shared" si="94"/>
        <v>0.91346153846153844</v>
      </c>
      <c r="AJ124" s="64">
        <f t="shared" si="95"/>
        <v>116.94499999999999</v>
      </c>
      <c r="AK124" s="65">
        <f t="shared" si="97"/>
        <v>1.0489469718714122</v>
      </c>
      <c r="AL124" s="66">
        <f t="shared" si="96"/>
        <v>112.1</v>
      </c>
      <c r="AM124" s="65">
        <f t="shared" si="98"/>
        <v>0.63855723660226027</v>
      </c>
      <c r="AN124" s="79">
        <f t="shared" si="99"/>
        <v>1494.6666666666667</v>
      </c>
    </row>
    <row r="125" spans="1:40" x14ac:dyDescent="0.35">
      <c r="A125" s="17" t="s">
        <v>56</v>
      </c>
      <c r="B125" s="18">
        <v>23188</v>
      </c>
      <c r="C125" s="18">
        <v>748</v>
      </c>
      <c r="D125" s="18">
        <v>160.667</v>
      </c>
      <c r="E125" s="18">
        <v>14.667</v>
      </c>
      <c r="F125" s="54">
        <v>90.870999999999995</v>
      </c>
      <c r="G125" s="18">
        <v>126.667</v>
      </c>
      <c r="H125" s="18">
        <v>14.111000000000001</v>
      </c>
      <c r="I125" s="54">
        <v>88.86</v>
      </c>
      <c r="J125" s="18">
        <v>256.11099999999999</v>
      </c>
      <c r="K125" s="18">
        <v>40.777999999999999</v>
      </c>
      <c r="L125" s="54">
        <v>84.078000000000003</v>
      </c>
      <c r="M125" s="20">
        <v>7.173</v>
      </c>
      <c r="N125" s="20">
        <v>7.25</v>
      </c>
      <c r="O125" s="18">
        <v>1961.222</v>
      </c>
      <c r="P125" s="18">
        <v>1789</v>
      </c>
      <c r="Q125" s="21">
        <v>35.366999999999997</v>
      </c>
      <c r="R125" s="21">
        <v>11.714</v>
      </c>
      <c r="S125" s="21">
        <v>41.911000000000001</v>
      </c>
      <c r="T125" s="21">
        <v>31</v>
      </c>
      <c r="U125" s="18">
        <v>26.033999999999999</v>
      </c>
      <c r="V125" s="21">
        <v>5.5469999999999997</v>
      </c>
      <c r="W125" s="21">
        <v>3.3410000000000002</v>
      </c>
      <c r="X125" s="18">
        <v>39.768999999999998</v>
      </c>
      <c r="Y125" s="18">
        <v>947</v>
      </c>
      <c r="Z125" s="18">
        <v>888</v>
      </c>
      <c r="AA125" s="18">
        <v>2432</v>
      </c>
      <c r="AB125" s="18">
        <f t="shared" si="90"/>
        <v>4267</v>
      </c>
      <c r="AC125" s="42">
        <v>12560</v>
      </c>
      <c r="AD125" s="18">
        <f t="shared" si="91"/>
        <v>16827</v>
      </c>
      <c r="AE125" s="19">
        <f t="shared" si="92"/>
        <v>0.54165947904088318</v>
      </c>
      <c r="AF125" s="19">
        <f t="shared" si="93"/>
        <v>0.18401759530791789</v>
      </c>
      <c r="AG125" s="20">
        <v>88</v>
      </c>
      <c r="AH125" s="20">
        <v>1.73</v>
      </c>
      <c r="AI125" s="63">
        <f t="shared" si="94"/>
        <v>0.89903846153846156</v>
      </c>
      <c r="AJ125" s="64">
        <f t="shared" si="95"/>
        <v>120.178916</v>
      </c>
      <c r="AK125" s="65">
        <f t="shared" si="97"/>
        <v>1.0779538246268656</v>
      </c>
      <c r="AL125" s="66">
        <f t="shared" si="96"/>
        <v>94.746915999999999</v>
      </c>
      <c r="AM125" s="65">
        <f t="shared" si="98"/>
        <v>0.53970855359095882</v>
      </c>
      <c r="AN125" s="79">
        <f t="shared" si="99"/>
        <v>1263.2922133333334</v>
      </c>
    </row>
    <row r="126" spans="1:40" x14ac:dyDescent="0.35">
      <c r="A126" s="17" t="s">
        <v>57</v>
      </c>
      <c r="B126" s="18">
        <v>17781</v>
      </c>
      <c r="C126" s="18">
        <v>592.70000000000005</v>
      </c>
      <c r="D126" s="18">
        <v>188.44399999999999</v>
      </c>
      <c r="E126" s="18">
        <v>16.556000000000001</v>
      </c>
      <c r="F126" s="54">
        <v>91.213999999999999</v>
      </c>
      <c r="G126" s="18">
        <v>196.667</v>
      </c>
      <c r="H126" s="18">
        <v>16.111000000000001</v>
      </c>
      <c r="I126" s="54">
        <v>91.808000000000007</v>
      </c>
      <c r="J126" s="18">
        <v>411.22199999999998</v>
      </c>
      <c r="K126" s="18">
        <v>55.222000000000001</v>
      </c>
      <c r="L126" s="54">
        <v>86.570999999999998</v>
      </c>
      <c r="M126" s="20">
        <v>7.1580000000000004</v>
      </c>
      <c r="N126" s="20">
        <v>7.1619999999999999</v>
      </c>
      <c r="O126" s="18">
        <v>2182.1109999999999</v>
      </c>
      <c r="P126" s="18">
        <v>1964.556</v>
      </c>
      <c r="Q126" s="21">
        <v>45.378</v>
      </c>
      <c r="R126" s="21">
        <v>29.602</v>
      </c>
      <c r="S126" s="21">
        <v>56.267000000000003</v>
      </c>
      <c r="T126" s="21">
        <v>43.021999999999998</v>
      </c>
      <c r="U126" s="18">
        <v>23.54</v>
      </c>
      <c r="V126" s="21">
        <v>5.9039999999999999</v>
      </c>
      <c r="W126" s="21">
        <v>4.2839999999999998</v>
      </c>
      <c r="X126" s="18">
        <v>27.439</v>
      </c>
      <c r="Y126" s="18">
        <v>941</v>
      </c>
      <c r="Z126" s="18">
        <v>897</v>
      </c>
      <c r="AA126" s="18">
        <v>2551</v>
      </c>
      <c r="AB126" s="18">
        <f t="shared" si="90"/>
        <v>4389</v>
      </c>
      <c r="AC126" s="42">
        <v>10570</v>
      </c>
      <c r="AD126" s="18">
        <f t="shared" si="91"/>
        <v>14959</v>
      </c>
      <c r="AE126" s="19">
        <f t="shared" si="92"/>
        <v>0.59445475507564249</v>
      </c>
      <c r="AF126" s="19">
        <f t="shared" si="93"/>
        <v>0.24683651088240258</v>
      </c>
      <c r="AG126" s="20">
        <v>88</v>
      </c>
      <c r="AH126" s="20">
        <v>1.77</v>
      </c>
      <c r="AI126" s="63">
        <f t="shared" si="94"/>
        <v>0.7123798076923078</v>
      </c>
      <c r="AJ126" s="64">
        <f t="shared" si="95"/>
        <v>111.6907588</v>
      </c>
      <c r="AK126" s="65">
        <f t="shared" si="97"/>
        <v>1.001818660304248</v>
      </c>
      <c r="AL126" s="66">
        <f t="shared" si="96"/>
        <v>116.56453090000001</v>
      </c>
      <c r="AM126" s="65">
        <f t="shared" si="98"/>
        <v>0.66398862388352176</v>
      </c>
      <c r="AN126" s="79">
        <f t="shared" si="99"/>
        <v>1554.1937453333337</v>
      </c>
    </row>
    <row r="127" spans="1:40" ht="16" thickBot="1" x14ac:dyDescent="0.4">
      <c r="A127" s="17" t="s">
        <v>58</v>
      </c>
      <c r="B127" s="18">
        <v>16395</v>
      </c>
      <c r="C127" s="18">
        <v>528.87099999999998</v>
      </c>
      <c r="D127" s="18">
        <v>125.714</v>
      </c>
      <c r="E127" s="18">
        <v>17.428999999999998</v>
      </c>
      <c r="F127" s="54">
        <v>86.135999999999996</v>
      </c>
      <c r="G127" s="18">
        <v>170</v>
      </c>
      <c r="H127" s="18">
        <v>16</v>
      </c>
      <c r="I127" s="54">
        <v>90.587999999999994</v>
      </c>
      <c r="J127" s="18">
        <v>381.714</v>
      </c>
      <c r="K127" s="18">
        <v>53.429000000000002</v>
      </c>
      <c r="L127" s="54">
        <v>86.003</v>
      </c>
      <c r="M127" s="20">
        <v>7.069</v>
      </c>
      <c r="N127" s="20">
        <v>7.1559999999999997</v>
      </c>
      <c r="O127" s="18">
        <v>2045.7139999999999</v>
      </c>
      <c r="P127" s="18">
        <v>1864.7139999999999</v>
      </c>
      <c r="Q127" s="21">
        <v>54.570999999999998</v>
      </c>
      <c r="R127" s="21">
        <v>22.143000000000001</v>
      </c>
      <c r="S127" s="21">
        <v>62</v>
      </c>
      <c r="T127" s="21">
        <v>36.356999999999999</v>
      </c>
      <c r="U127" s="18">
        <v>41.36</v>
      </c>
      <c r="V127" s="21">
        <v>6.2969999999999997</v>
      </c>
      <c r="W127" s="21">
        <v>4.1790000000000003</v>
      </c>
      <c r="X127" s="18">
        <v>33.634999999999998</v>
      </c>
      <c r="Y127" s="18">
        <v>736</v>
      </c>
      <c r="Z127" s="18">
        <v>613</v>
      </c>
      <c r="AA127" s="18">
        <v>1725</v>
      </c>
      <c r="AB127" s="18">
        <f t="shared" si="90"/>
        <v>3074</v>
      </c>
      <c r="AC127" s="42">
        <v>11516</v>
      </c>
      <c r="AD127" s="18">
        <f t="shared" si="91"/>
        <v>14590</v>
      </c>
      <c r="AE127" s="19">
        <f t="shared" si="92"/>
        <v>0.70240927111924367</v>
      </c>
      <c r="AF127" s="19">
        <f t="shared" si="93"/>
        <v>0.18749618786215311</v>
      </c>
      <c r="AG127" s="20">
        <v>110</v>
      </c>
      <c r="AH127" s="20">
        <v>2.04</v>
      </c>
      <c r="AI127" s="63">
        <f t="shared" si="94"/>
        <v>0.63566225961538458</v>
      </c>
      <c r="AJ127" s="64">
        <f t="shared" si="95"/>
        <v>66.48648889399999</v>
      </c>
      <c r="AK127" s="65">
        <f t="shared" si="97"/>
        <v>0.59635556197976458</v>
      </c>
      <c r="AL127" s="66">
        <f t="shared" si="96"/>
        <v>89.908069999999995</v>
      </c>
      <c r="AM127" s="65">
        <f t="shared" si="98"/>
        <v>0.51214494850528614</v>
      </c>
      <c r="AN127" s="79">
        <f t="shared" si="99"/>
        <v>1198.7742666666668</v>
      </c>
    </row>
    <row r="128" spans="1:40" ht="16.5" thickTop="1" thickBot="1" x14ac:dyDescent="0.4">
      <c r="A128" s="22" t="s">
        <v>86</v>
      </c>
      <c r="B128" s="23">
        <f>SUM(B116:B127)</f>
        <v>255304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5"/>
      <c r="N128" s="25"/>
      <c r="O128" s="25"/>
      <c r="P128" s="25"/>
      <c r="Q128" s="24"/>
      <c r="R128" s="24"/>
      <c r="S128" s="24"/>
      <c r="T128" s="24"/>
      <c r="U128" s="24"/>
      <c r="V128" s="26"/>
      <c r="W128" s="26"/>
      <c r="X128" s="26"/>
      <c r="Y128" s="24">
        <f t="shared" ref="Y128:AE128" si="100">SUM(Y116:Y127)</f>
        <v>11849</v>
      </c>
      <c r="Z128" s="24">
        <f t="shared" si="100"/>
        <v>11578</v>
      </c>
      <c r="AA128" s="24">
        <f t="shared" si="100"/>
        <v>29783</v>
      </c>
      <c r="AB128" s="24">
        <f t="shared" si="100"/>
        <v>53210</v>
      </c>
      <c r="AC128" s="24">
        <f t="shared" si="100"/>
        <v>144354</v>
      </c>
      <c r="AD128" s="23">
        <f t="shared" si="100"/>
        <v>197564</v>
      </c>
      <c r="AE128" s="25">
        <f t="shared" si="100"/>
        <v>6.8891431720780272</v>
      </c>
      <c r="AF128" s="25">
        <f t="shared" ref="AF128" si="101">SUM(AF116:AF127)</f>
        <v>2.5216948571301336</v>
      </c>
      <c r="AG128" s="24">
        <f>SUM(AG116:AG127)</f>
        <v>1221</v>
      </c>
      <c r="AH128" s="24"/>
      <c r="AI128" s="67"/>
      <c r="AJ128" s="68"/>
      <c r="AK128" s="69"/>
      <c r="AL128" s="70"/>
      <c r="AM128" s="69"/>
      <c r="AN128" s="75"/>
    </row>
    <row r="129" spans="1:40" ht="16.5" thickTop="1" thickBot="1" x14ac:dyDescent="0.4">
      <c r="A129" s="27" t="s">
        <v>87</v>
      </c>
      <c r="B129" s="28">
        <f t="shared" ref="B129:K129" si="102">AVERAGE(B116:B127)</f>
        <v>21275.333333333332</v>
      </c>
      <c r="C129" s="28">
        <f t="shared" si="102"/>
        <v>698.91266666666661</v>
      </c>
      <c r="D129" s="28">
        <f t="shared" si="102"/>
        <v>163.44533333333331</v>
      </c>
      <c r="E129" s="28">
        <f t="shared" si="102"/>
        <v>24.819999999999993</v>
      </c>
      <c r="F129" s="40">
        <f>AVERAGE(F116:F127)</f>
        <v>84.719333333333324</v>
      </c>
      <c r="G129" s="28">
        <f>AVERAGE(G116:G127)</f>
        <v>166.92758333333333</v>
      </c>
      <c r="H129" s="28">
        <f>AVERAGE(H116:H127)</f>
        <v>19.025166666666667</v>
      </c>
      <c r="I129" s="40">
        <f>AVERAGE(I116:I127)</f>
        <v>88.40658333333333</v>
      </c>
      <c r="J129" s="28">
        <f t="shared" si="102"/>
        <v>333.57850000000002</v>
      </c>
      <c r="K129" s="28">
        <f t="shared" si="102"/>
        <v>64.726833333333332</v>
      </c>
      <c r="L129" s="40">
        <f>AVERAGE(L116:L127)</f>
        <v>80.387249999999995</v>
      </c>
      <c r="M129" s="29">
        <f t="shared" ref="M129:R129" si="103">AVERAGE(M116:M127)</f>
        <v>7.0230833333333331</v>
      </c>
      <c r="N129" s="29">
        <f t="shared" si="103"/>
        <v>7.1011666666666677</v>
      </c>
      <c r="O129" s="29">
        <f t="shared" si="103"/>
        <v>1799.4718333333333</v>
      </c>
      <c r="P129" s="29">
        <f t="shared" si="103"/>
        <v>1643.8194999999998</v>
      </c>
      <c r="Q129" s="28">
        <f t="shared" si="103"/>
        <v>41.336583333333344</v>
      </c>
      <c r="R129" s="28">
        <f t="shared" si="103"/>
        <v>20.488416666666669</v>
      </c>
      <c r="S129" s="28">
        <f t="shared" ref="S129:W129" si="104">AVERAGE(S116:S127)</f>
        <v>52.984749999999998</v>
      </c>
      <c r="T129" s="28">
        <f t="shared" si="104"/>
        <v>35.16491666666667</v>
      </c>
      <c r="U129" s="28"/>
      <c r="V129" s="30">
        <f t="shared" si="104"/>
        <v>5.7153333333333327</v>
      </c>
      <c r="W129" s="30">
        <f t="shared" si="104"/>
        <v>4.19625</v>
      </c>
      <c r="X129" s="30"/>
      <c r="Y129" s="28">
        <f>ABS(AVERAGE(Y116:Y127))</f>
        <v>987.41666666666663</v>
      </c>
      <c r="Z129" s="28">
        <f>ABS(AVERAGE(Z116:Z127))</f>
        <v>964.83333333333337</v>
      </c>
      <c r="AA129" s="28">
        <f>ABS(AVERAGE(AA116:AA127))</f>
        <v>2481.9166666666665</v>
      </c>
      <c r="AB129" s="28">
        <f>ABS(AVERAGE(AB116:AB127))</f>
        <v>4434.166666666667</v>
      </c>
      <c r="AC129" s="28">
        <f>AVERAGE(AC120:AC127)</f>
        <v>12353.125</v>
      </c>
      <c r="AD129" s="28">
        <f>AVERAGE(AD116:AD127)</f>
        <v>16463.666666666668</v>
      </c>
      <c r="AE129" s="29">
        <f>AVERAGE(AE116:AE127)</f>
        <v>0.5740952643398356</v>
      </c>
      <c r="AF129" s="29">
        <f>AVERAGE(AF116:AF127)</f>
        <v>0.21014123809417781</v>
      </c>
      <c r="AG129" s="28">
        <f>AVERAGE(AG116:AG127)</f>
        <v>101.75</v>
      </c>
      <c r="AH129" s="28"/>
      <c r="AI129" s="71">
        <f>C129/$C$2</f>
        <v>0.84003926282051278</v>
      </c>
      <c r="AJ129" s="72">
        <f>(C129*D129)/1000</f>
        <v>114.23401377422221</v>
      </c>
      <c r="AK129" s="73">
        <f t="shared" si="97"/>
        <v>1.0246305770506441</v>
      </c>
      <c r="AL129" s="74">
        <f>(C129*G129)/1000</f>
        <v>116.66780240772221</v>
      </c>
      <c r="AM129" s="73">
        <f t="shared" si="98"/>
        <v>0.66457689122153096</v>
      </c>
      <c r="AN129" s="76">
        <f>AVERAGE(AN116:AN127)</f>
        <v>1527.231384177778</v>
      </c>
    </row>
    <row r="130" spans="1:40" ht="16" thickTop="1" x14ac:dyDescent="0.35"/>
    <row r="131" spans="1:40" ht="16" thickBot="1" x14ac:dyDescent="0.4"/>
    <row r="132" spans="1:40" ht="16" thickTop="1" x14ac:dyDescent="0.35">
      <c r="A132" s="9" t="s">
        <v>5</v>
      </c>
      <c r="B132" s="10" t="s">
        <v>6</v>
      </c>
      <c r="C132" s="10" t="s">
        <v>6</v>
      </c>
      <c r="D132" s="10" t="s">
        <v>7</v>
      </c>
      <c r="E132" s="10" t="s">
        <v>8</v>
      </c>
      <c r="F132" s="11" t="s">
        <v>2</v>
      </c>
      <c r="G132" s="10" t="s">
        <v>9</v>
      </c>
      <c r="H132" s="10" t="s">
        <v>10</v>
      </c>
      <c r="I132" s="11" t="s">
        <v>3</v>
      </c>
      <c r="J132" s="10" t="s">
        <v>11</v>
      </c>
      <c r="K132" s="10" t="s">
        <v>12</v>
      </c>
      <c r="L132" s="11" t="s">
        <v>13</v>
      </c>
      <c r="M132" s="10" t="s">
        <v>16</v>
      </c>
      <c r="N132" s="10" t="s">
        <v>17</v>
      </c>
      <c r="O132" s="10" t="s">
        <v>18</v>
      </c>
      <c r="P132" s="10" t="s">
        <v>19</v>
      </c>
      <c r="Q132" s="10" t="s">
        <v>20</v>
      </c>
      <c r="R132" s="10" t="s">
        <v>21</v>
      </c>
      <c r="S132" s="10" t="s">
        <v>67</v>
      </c>
      <c r="T132" s="10" t="s">
        <v>68</v>
      </c>
      <c r="U132" s="10" t="s">
        <v>78</v>
      </c>
      <c r="V132" s="10" t="s">
        <v>95</v>
      </c>
      <c r="W132" s="10" t="s">
        <v>94</v>
      </c>
      <c r="X132" s="10" t="s">
        <v>79</v>
      </c>
      <c r="Y132" s="35" t="s">
        <v>61</v>
      </c>
      <c r="Z132" s="35" t="s">
        <v>62</v>
      </c>
      <c r="AA132" s="35" t="s">
        <v>63</v>
      </c>
      <c r="AB132" s="35" t="s">
        <v>88</v>
      </c>
      <c r="AC132" s="35" t="s">
        <v>26</v>
      </c>
      <c r="AD132" s="35" t="s">
        <v>28</v>
      </c>
      <c r="AE132" s="35" t="s">
        <v>96</v>
      </c>
      <c r="AF132" s="35" t="s">
        <v>97</v>
      </c>
      <c r="AG132" s="10" t="s">
        <v>14</v>
      </c>
      <c r="AH132" s="35" t="s">
        <v>15</v>
      </c>
      <c r="AI132" s="55" t="s">
        <v>30</v>
      </c>
      <c r="AJ132" s="56" t="s">
        <v>31</v>
      </c>
      <c r="AK132" s="57" t="s">
        <v>32</v>
      </c>
      <c r="AL132" s="58" t="s">
        <v>30</v>
      </c>
      <c r="AM132" s="57" t="s">
        <v>30</v>
      </c>
      <c r="AN132" s="55" t="s">
        <v>92</v>
      </c>
    </row>
    <row r="133" spans="1:40" ht="16" thickBot="1" x14ac:dyDescent="0.4">
      <c r="A133" s="13" t="s">
        <v>89</v>
      </c>
      <c r="B133" s="14" t="s">
        <v>34</v>
      </c>
      <c r="C133" s="15" t="s">
        <v>35</v>
      </c>
      <c r="D133" s="14" t="s">
        <v>36</v>
      </c>
      <c r="E133" s="14" t="s">
        <v>36</v>
      </c>
      <c r="F133" s="16" t="s">
        <v>37</v>
      </c>
      <c r="G133" s="14" t="s">
        <v>36</v>
      </c>
      <c r="H133" s="14" t="s">
        <v>36</v>
      </c>
      <c r="I133" s="16" t="s">
        <v>37</v>
      </c>
      <c r="J133" s="14" t="s">
        <v>36</v>
      </c>
      <c r="K133" s="14" t="s">
        <v>36</v>
      </c>
      <c r="L133" s="16" t="s">
        <v>37</v>
      </c>
      <c r="M133" s="14"/>
      <c r="N133" s="14"/>
      <c r="O133" s="14"/>
      <c r="P133" s="14"/>
      <c r="Q133" s="14"/>
      <c r="R133" s="14"/>
      <c r="S133" s="14"/>
      <c r="T133" s="14"/>
      <c r="U133" s="14" t="s">
        <v>37</v>
      </c>
      <c r="V133" s="14"/>
      <c r="W133" s="14"/>
      <c r="X133" s="14" t="s">
        <v>37</v>
      </c>
      <c r="Y133" s="15" t="s">
        <v>40</v>
      </c>
      <c r="Z133" s="15" t="s">
        <v>40</v>
      </c>
      <c r="AA133" s="15" t="s">
        <v>40</v>
      </c>
      <c r="AB133" s="15" t="s">
        <v>40</v>
      </c>
      <c r="AC133" s="15" t="s">
        <v>40</v>
      </c>
      <c r="AD133" s="15" t="s">
        <v>40</v>
      </c>
      <c r="AE133" s="15" t="s">
        <v>41</v>
      </c>
      <c r="AF133" s="15" t="s">
        <v>41</v>
      </c>
      <c r="AG133" s="14" t="s">
        <v>38</v>
      </c>
      <c r="AH133" s="36" t="s">
        <v>39</v>
      </c>
      <c r="AI133" s="59" t="s">
        <v>6</v>
      </c>
      <c r="AJ133" s="60" t="s">
        <v>42</v>
      </c>
      <c r="AK133" s="61" t="s">
        <v>43</v>
      </c>
      <c r="AL133" s="62" t="s">
        <v>44</v>
      </c>
      <c r="AM133" s="61" t="s">
        <v>45</v>
      </c>
      <c r="AN133" s="78" t="s">
        <v>93</v>
      </c>
    </row>
    <row r="134" spans="1:40" ht="16" thickTop="1" x14ac:dyDescent="0.35">
      <c r="A134" s="17" t="s">
        <v>46</v>
      </c>
      <c r="B134" s="18">
        <v>16501</v>
      </c>
      <c r="C134" s="18">
        <v>532.29</v>
      </c>
      <c r="D134" s="18">
        <v>176.667</v>
      </c>
      <c r="E134" s="18">
        <v>19.111000000000001</v>
      </c>
      <c r="F134" s="54">
        <v>89.182000000000002</v>
      </c>
      <c r="G134" s="18">
        <v>211.11099999999999</v>
      </c>
      <c r="H134" s="18">
        <v>17.667000000000002</v>
      </c>
      <c r="I134" s="54">
        <v>91.631</v>
      </c>
      <c r="J134" s="18">
        <v>440.11099999999999</v>
      </c>
      <c r="K134" s="18">
        <v>66.888999999999996</v>
      </c>
      <c r="L134" s="54">
        <v>84.802000000000007</v>
      </c>
      <c r="M134" s="20">
        <v>6.9509999999999996</v>
      </c>
      <c r="N134" s="20">
        <v>7.1609999999999996</v>
      </c>
      <c r="O134" s="18">
        <v>2115.2220000000002</v>
      </c>
      <c r="P134" s="18">
        <v>1952.778</v>
      </c>
      <c r="Q134" s="21">
        <v>56.2</v>
      </c>
      <c r="R134" s="21">
        <v>27.966999999999999</v>
      </c>
      <c r="S134" s="21">
        <v>65.744</v>
      </c>
      <c r="T134" s="21">
        <v>42.722000000000001</v>
      </c>
      <c r="U134" s="18">
        <v>35.018000000000001</v>
      </c>
      <c r="V134" s="21">
        <v>6.9210000000000003</v>
      </c>
      <c r="W134" s="21">
        <v>4.694</v>
      </c>
      <c r="X134" s="18">
        <v>32.177</v>
      </c>
      <c r="Y134" s="18">
        <v>960</v>
      </c>
      <c r="Z134" s="18">
        <v>777</v>
      </c>
      <c r="AA134" s="18">
        <v>2187</v>
      </c>
      <c r="AB134" s="18">
        <f t="shared" ref="AB134:AB145" si="105">AA134+Z134+Y134</f>
        <v>3924</v>
      </c>
      <c r="AC134" s="42">
        <v>12462</v>
      </c>
      <c r="AD134" s="18">
        <f t="shared" ref="AD134" si="106">AC134+AB134</f>
        <v>16386</v>
      </c>
      <c r="AE134" s="19">
        <f t="shared" ref="AE134" si="107">AC134/B134</f>
        <v>0.75522695594206413</v>
      </c>
      <c r="AF134" s="19">
        <f t="shared" ref="AF134" si="108">AB134/B134</f>
        <v>0.23780376946851706</v>
      </c>
      <c r="AG134" s="20">
        <v>165</v>
      </c>
      <c r="AH134" s="20">
        <v>2.42</v>
      </c>
      <c r="AI134" s="63">
        <f t="shared" ref="AI134:AI145" si="109">C134/$C$2</f>
        <v>0.63977163461538455</v>
      </c>
      <c r="AJ134" s="64">
        <f t="shared" ref="AJ134:AJ145" si="110">(C134*D134)/1000</f>
        <v>94.038077429999987</v>
      </c>
      <c r="AK134" s="65">
        <f>(AJ134)/$E$3</f>
        <v>0.84348160725818011</v>
      </c>
      <c r="AL134" s="66">
        <f t="shared" ref="AL134:AL145" si="111">(C134*G134)/1000</f>
        <v>112.37227418999998</v>
      </c>
      <c r="AM134" s="65">
        <f>(AL134)/$G$3</f>
        <v>0.64010819694449506</v>
      </c>
      <c r="AN134" s="79">
        <f>(0.8*C134*G134)/60</f>
        <v>1498.2969891999999</v>
      </c>
    </row>
    <row r="135" spans="1:40" x14ac:dyDescent="0.35">
      <c r="A135" s="17" t="s">
        <v>47</v>
      </c>
      <c r="B135" s="18">
        <v>17935</v>
      </c>
      <c r="C135" s="18">
        <v>640.53599999999994</v>
      </c>
      <c r="D135" s="18">
        <v>123.333</v>
      </c>
      <c r="E135" s="18">
        <v>21.832999999999998</v>
      </c>
      <c r="F135" s="54">
        <v>82.298000000000002</v>
      </c>
      <c r="G135" s="18">
        <v>161.667</v>
      </c>
      <c r="H135" s="18">
        <v>19.167000000000002</v>
      </c>
      <c r="I135" s="54">
        <v>88.144000000000005</v>
      </c>
      <c r="J135" s="18">
        <v>310.16699999999997</v>
      </c>
      <c r="K135" s="18">
        <v>72.167000000000002</v>
      </c>
      <c r="L135" s="54">
        <v>76.733000000000004</v>
      </c>
      <c r="M135" s="20">
        <v>7.0970000000000004</v>
      </c>
      <c r="N135" s="20">
        <v>7.1520000000000001</v>
      </c>
      <c r="O135" s="18">
        <v>2519.3330000000001</v>
      </c>
      <c r="P135" s="18">
        <v>2372</v>
      </c>
      <c r="Q135" s="21">
        <v>48.232999999999997</v>
      </c>
      <c r="R135" s="21">
        <v>14.914999999999999</v>
      </c>
      <c r="S135" s="21">
        <v>77.483000000000004</v>
      </c>
      <c r="T135" s="21">
        <v>34.667000000000002</v>
      </c>
      <c r="U135" s="18">
        <v>55.259</v>
      </c>
      <c r="V135" s="21">
        <v>5.6180000000000003</v>
      </c>
      <c r="W135" s="21">
        <v>4.117</v>
      </c>
      <c r="X135" s="18">
        <v>26.718</v>
      </c>
      <c r="Y135" s="18">
        <v>1175</v>
      </c>
      <c r="Z135" s="18">
        <v>845</v>
      </c>
      <c r="AA135" s="18">
        <v>2540</v>
      </c>
      <c r="AB135" s="18">
        <f t="shared" si="105"/>
        <v>4560</v>
      </c>
      <c r="AC135" s="18">
        <v>13178</v>
      </c>
      <c r="AD135" s="18">
        <f t="shared" ref="AD135" si="112">AC135+AB135</f>
        <v>17738</v>
      </c>
      <c r="AE135" s="19">
        <f t="shared" ref="AE135" si="113">AC135/B135</f>
        <v>0.73476442709785339</v>
      </c>
      <c r="AF135" s="19">
        <f t="shared" ref="AF135" si="114">AB135/B135</f>
        <v>0.25425146361862283</v>
      </c>
      <c r="AG135" s="20">
        <v>88</v>
      </c>
      <c r="AH135" s="20">
        <v>3.46</v>
      </c>
      <c r="AI135" s="63">
        <f t="shared" si="109"/>
        <v>0.76987499999999998</v>
      </c>
      <c r="AJ135" s="64">
        <f t="shared" si="110"/>
        <v>78.999226487999991</v>
      </c>
      <c r="AK135" s="65">
        <f t="shared" ref="AK135:AK145" si="115">(AJ135)/$E$3</f>
        <v>0.70858950279850741</v>
      </c>
      <c r="AL135" s="66">
        <f t="shared" si="111"/>
        <v>103.553533512</v>
      </c>
      <c r="AM135" s="65">
        <f t="shared" ref="AM135:AM145" si="116">(AL135)/$G$3</f>
        <v>0.58987384656398112</v>
      </c>
      <c r="AN135" s="79">
        <f t="shared" ref="AN135:AN145" si="117">(0.8*C135*G135)/60</f>
        <v>1380.7137801600002</v>
      </c>
    </row>
    <row r="136" spans="1:40" x14ac:dyDescent="0.35">
      <c r="A136" s="17" t="s">
        <v>48</v>
      </c>
      <c r="B136" s="18">
        <v>16294</v>
      </c>
      <c r="C136" s="18">
        <v>525.61300000000006</v>
      </c>
      <c r="D136" s="18">
        <v>154.80000000000001</v>
      </c>
      <c r="E136" s="18">
        <v>14.8</v>
      </c>
      <c r="F136" s="54">
        <v>90.438999999999993</v>
      </c>
      <c r="G136" s="18">
        <v>249.4</v>
      </c>
      <c r="H136" s="18">
        <v>20.399999999999999</v>
      </c>
      <c r="I136" s="54">
        <v>91.82</v>
      </c>
      <c r="J136" s="18">
        <v>400.8</v>
      </c>
      <c r="K136" s="18">
        <v>65</v>
      </c>
      <c r="L136" s="54">
        <v>83.781999999999996</v>
      </c>
      <c r="M136" s="20">
        <v>6.8339999999999996</v>
      </c>
      <c r="N136" s="20">
        <v>6.8280000000000003</v>
      </c>
      <c r="O136" s="18">
        <v>2410</v>
      </c>
      <c r="P136" s="18">
        <v>2079.6</v>
      </c>
      <c r="Q136" s="21">
        <v>56.36</v>
      </c>
      <c r="R136" s="21">
        <v>20.786000000000001</v>
      </c>
      <c r="S136" s="21">
        <v>74.325000000000003</v>
      </c>
      <c r="T136" s="21">
        <v>55.225000000000001</v>
      </c>
      <c r="U136" s="18">
        <v>25.698</v>
      </c>
      <c r="V136" s="21">
        <v>6.9660000000000002</v>
      </c>
      <c r="W136" s="21">
        <v>5.2679999999999998</v>
      </c>
      <c r="X136" s="18">
        <v>24.376000000000001</v>
      </c>
      <c r="Y136" s="18">
        <v>859</v>
      </c>
      <c r="Z136" s="18">
        <v>661</v>
      </c>
      <c r="AA136" s="18">
        <v>1883</v>
      </c>
      <c r="AB136" s="18">
        <f t="shared" si="105"/>
        <v>3403</v>
      </c>
      <c r="AC136" s="18">
        <v>14612</v>
      </c>
      <c r="AD136" s="18">
        <f t="shared" ref="AD136" si="118">AC136+AB136</f>
        <v>18015</v>
      </c>
      <c r="AE136" s="19">
        <f t="shared" ref="AE136" si="119">AC136/B136</f>
        <v>0.89677181784706028</v>
      </c>
      <c r="AF136" s="19">
        <f t="shared" ref="AF136" si="120">AB136/B136</f>
        <v>0.20884988339265986</v>
      </c>
      <c r="AG136" s="20">
        <v>99</v>
      </c>
      <c r="AH136" s="20">
        <v>2.16</v>
      </c>
      <c r="AI136" s="63">
        <f t="shared" si="109"/>
        <v>0.63174639423076928</v>
      </c>
      <c r="AJ136" s="64">
        <f t="shared" si="110"/>
        <v>81.364892400000016</v>
      </c>
      <c r="AK136" s="65">
        <f t="shared" si="115"/>
        <v>0.72980852109644101</v>
      </c>
      <c r="AL136" s="66">
        <f t="shared" si="111"/>
        <v>131.08788220000002</v>
      </c>
      <c r="AM136" s="65">
        <f t="shared" si="116"/>
        <v>0.7467182498632885</v>
      </c>
      <c r="AN136" s="79">
        <f t="shared" si="117"/>
        <v>1747.8384293333336</v>
      </c>
    </row>
    <row r="137" spans="1:40" x14ac:dyDescent="0.35">
      <c r="A137" s="17" t="s">
        <v>49</v>
      </c>
      <c r="B137" s="18">
        <v>15790</v>
      </c>
      <c r="C137" s="18">
        <v>526.33299999999997</v>
      </c>
      <c r="D137" s="18">
        <v>285</v>
      </c>
      <c r="E137" s="18">
        <v>20</v>
      </c>
      <c r="F137" s="54">
        <v>92.981999999999999</v>
      </c>
      <c r="G137" s="18">
        <v>317.5</v>
      </c>
      <c r="H137" s="18">
        <v>20</v>
      </c>
      <c r="I137" s="54">
        <v>93.700999999999993</v>
      </c>
      <c r="J137" s="18">
        <v>639</v>
      </c>
      <c r="K137" s="18">
        <v>73.25</v>
      </c>
      <c r="L137" s="54">
        <v>88.537000000000006</v>
      </c>
      <c r="M137" s="20">
        <v>7.1</v>
      </c>
      <c r="N137" s="20">
        <v>7.1029999999999998</v>
      </c>
      <c r="O137" s="18">
        <v>2303.75</v>
      </c>
      <c r="P137" s="18">
        <v>1776</v>
      </c>
      <c r="Q137" s="21">
        <v>63.575000000000003</v>
      </c>
      <c r="R137" s="21">
        <v>15.968</v>
      </c>
      <c r="S137" s="21">
        <v>70.775000000000006</v>
      </c>
      <c r="T137" s="21">
        <v>33.75</v>
      </c>
      <c r="U137" s="18">
        <v>52.314</v>
      </c>
      <c r="V137" s="21">
        <v>7.6029999999999998</v>
      </c>
      <c r="W137" s="21">
        <v>5.23</v>
      </c>
      <c r="X137" s="18">
        <v>31.210999999999999</v>
      </c>
      <c r="Y137" s="18">
        <v>661</v>
      </c>
      <c r="Z137" s="18">
        <v>550</v>
      </c>
      <c r="AA137" s="18">
        <v>1575</v>
      </c>
      <c r="AB137" s="18">
        <f t="shared" si="105"/>
        <v>2786</v>
      </c>
      <c r="AC137" s="18">
        <v>14050</v>
      </c>
      <c r="AD137" s="18">
        <f t="shared" ref="AD137:AD145" si="121">AC137+AB137</f>
        <v>16836</v>
      </c>
      <c r="AE137" s="19">
        <f t="shared" ref="AE137:AE145" si="122">AC137/B137</f>
        <v>0.88980367321089293</v>
      </c>
      <c r="AF137" s="19">
        <f t="shared" ref="AF137:AF145" si="123">AB137/B137</f>
        <v>0.17644078530715643</v>
      </c>
      <c r="AG137" s="20">
        <v>88</v>
      </c>
      <c r="AH137" s="20">
        <v>3.05</v>
      </c>
      <c r="AI137" s="63">
        <f t="shared" si="109"/>
        <v>0.63261177884615383</v>
      </c>
      <c r="AJ137" s="64">
        <f t="shared" si="110"/>
        <v>150.00490500000001</v>
      </c>
      <c r="AK137" s="65">
        <f t="shared" si="115"/>
        <v>1.3454802759041333</v>
      </c>
      <c r="AL137" s="66">
        <f t="shared" si="111"/>
        <v>167.11072749999997</v>
      </c>
      <c r="AM137" s="65">
        <f t="shared" si="116"/>
        <v>0.95191582835854893</v>
      </c>
      <c r="AN137" s="79">
        <f t="shared" si="117"/>
        <v>2228.1430333333333</v>
      </c>
    </row>
    <row r="138" spans="1:40" x14ac:dyDescent="0.35">
      <c r="A138" s="17" t="s">
        <v>50</v>
      </c>
      <c r="B138" s="18">
        <v>24173</v>
      </c>
      <c r="C138" s="18">
        <v>779.774</v>
      </c>
      <c r="D138" s="18">
        <v>162.19999999999999</v>
      </c>
      <c r="E138" s="18">
        <v>26</v>
      </c>
      <c r="F138" s="54">
        <v>83.97</v>
      </c>
      <c r="G138" s="18">
        <v>176</v>
      </c>
      <c r="H138" s="18">
        <v>15</v>
      </c>
      <c r="I138" s="54">
        <v>91.477000000000004</v>
      </c>
      <c r="J138" s="18">
        <v>353.4</v>
      </c>
      <c r="K138" s="18">
        <v>79</v>
      </c>
      <c r="L138" s="54">
        <v>77.646000000000001</v>
      </c>
      <c r="M138" s="20">
        <v>7.1980000000000004</v>
      </c>
      <c r="N138" s="20">
        <v>7.2160000000000002</v>
      </c>
      <c r="O138" s="18">
        <v>1771.2</v>
      </c>
      <c r="P138" s="18">
        <v>1638.6</v>
      </c>
      <c r="Q138" s="21">
        <v>38.64</v>
      </c>
      <c r="R138" s="21">
        <v>30.42</v>
      </c>
      <c r="S138" s="21">
        <v>47.12</v>
      </c>
      <c r="T138" s="21">
        <v>49.1</v>
      </c>
      <c r="U138" s="18">
        <v>-4.202</v>
      </c>
      <c r="V138" s="21">
        <v>5.3620000000000001</v>
      </c>
      <c r="W138" s="21">
        <v>4.3499999999999996</v>
      </c>
      <c r="X138" s="18">
        <v>18.873999999999999</v>
      </c>
      <c r="Y138" s="18">
        <v>1308</v>
      </c>
      <c r="Z138" s="18">
        <v>1215</v>
      </c>
      <c r="AA138" s="18">
        <v>3216</v>
      </c>
      <c r="AB138" s="18">
        <f t="shared" si="105"/>
        <v>5739</v>
      </c>
      <c r="AC138" s="18">
        <v>9716</v>
      </c>
      <c r="AD138" s="18">
        <f t="shared" si="121"/>
        <v>15455</v>
      </c>
      <c r="AE138" s="19">
        <f t="shared" si="122"/>
        <v>0.4019360443469987</v>
      </c>
      <c r="AF138" s="19">
        <f t="shared" si="123"/>
        <v>0.23741364332106069</v>
      </c>
      <c r="AG138" s="20">
        <v>99</v>
      </c>
      <c r="AH138" s="20">
        <v>2.19</v>
      </c>
      <c r="AI138" s="63">
        <f t="shared" si="109"/>
        <v>0.9372283653846154</v>
      </c>
      <c r="AJ138" s="64">
        <f t="shared" si="110"/>
        <v>126.4793428</v>
      </c>
      <c r="AK138" s="65">
        <f t="shared" si="115"/>
        <v>1.1344659766073479</v>
      </c>
      <c r="AL138" s="66">
        <f t="shared" si="111"/>
        <v>137.24022399999998</v>
      </c>
      <c r="AM138" s="65">
        <f t="shared" si="116"/>
        <v>0.78176394458621945</v>
      </c>
      <c r="AN138" s="79">
        <f t="shared" si="117"/>
        <v>1829.8696533333334</v>
      </c>
    </row>
    <row r="139" spans="1:40" x14ac:dyDescent="0.35">
      <c r="A139" s="17" t="s">
        <v>51</v>
      </c>
      <c r="B139" s="18">
        <v>22634</v>
      </c>
      <c r="C139" s="18">
        <v>754.46699999999998</v>
      </c>
      <c r="D139" s="18">
        <v>169</v>
      </c>
      <c r="E139" s="18">
        <v>22</v>
      </c>
      <c r="F139" s="54">
        <v>86.981999999999999</v>
      </c>
      <c r="G139" s="18">
        <v>115</v>
      </c>
      <c r="H139" s="18">
        <v>18.5</v>
      </c>
      <c r="I139" s="54">
        <v>83.912999999999997</v>
      </c>
      <c r="J139" s="18">
        <v>234</v>
      </c>
      <c r="K139" s="18">
        <v>69.5</v>
      </c>
      <c r="L139" s="54">
        <v>70.299000000000007</v>
      </c>
      <c r="M139" s="20">
        <v>6.7329999999999997</v>
      </c>
      <c r="N139" s="20">
        <v>6.6929999999999996</v>
      </c>
      <c r="O139" s="18">
        <v>1595.5</v>
      </c>
      <c r="P139" s="18">
        <v>1577</v>
      </c>
      <c r="Q139" s="21">
        <v>25.45</v>
      </c>
      <c r="R139" s="21">
        <v>9.7479999999999993</v>
      </c>
      <c r="S139" s="21">
        <v>44.65</v>
      </c>
      <c r="T139" s="21">
        <v>29.35</v>
      </c>
      <c r="U139" s="18">
        <v>34.267000000000003</v>
      </c>
      <c r="V139" s="21">
        <v>3.6480000000000001</v>
      </c>
      <c r="W139" s="21">
        <v>3.5129999999999999</v>
      </c>
      <c r="X139" s="18">
        <v>3.7010000000000001</v>
      </c>
      <c r="Y139" s="18">
        <v>1036</v>
      </c>
      <c r="Z139" s="18">
        <v>994</v>
      </c>
      <c r="AA139" s="18">
        <v>2629</v>
      </c>
      <c r="AB139" s="18">
        <f t="shared" si="105"/>
        <v>4659</v>
      </c>
      <c r="AC139" s="18">
        <v>13539</v>
      </c>
      <c r="AD139" s="18">
        <f t="shared" si="121"/>
        <v>18198</v>
      </c>
      <c r="AE139" s="19">
        <f t="shared" si="122"/>
        <v>0.59817089334629314</v>
      </c>
      <c r="AF139" s="19">
        <f t="shared" si="123"/>
        <v>0.20584077052222322</v>
      </c>
      <c r="AG139" s="20">
        <v>156</v>
      </c>
      <c r="AH139" s="20">
        <v>1.42</v>
      </c>
      <c r="AI139" s="63">
        <f t="shared" si="109"/>
        <v>0.90681129807692307</v>
      </c>
      <c r="AJ139" s="64">
        <f t="shared" si="110"/>
        <v>127.50492299999999</v>
      </c>
      <c r="AK139" s="65">
        <f t="shared" si="115"/>
        <v>1.1436649953358209</v>
      </c>
      <c r="AL139" s="66">
        <f t="shared" si="111"/>
        <v>86.763705000000002</v>
      </c>
      <c r="AM139" s="65">
        <f t="shared" si="116"/>
        <v>0.4942336458713088</v>
      </c>
      <c r="AN139" s="79">
        <f t="shared" si="117"/>
        <v>1156.8494000000001</v>
      </c>
    </row>
    <row r="140" spans="1:40" x14ac:dyDescent="0.35">
      <c r="A140" s="17" t="s">
        <v>53</v>
      </c>
      <c r="B140" s="18">
        <v>20226</v>
      </c>
      <c r="C140" s="18">
        <v>652.452</v>
      </c>
      <c r="D140" s="18">
        <v>91.2</v>
      </c>
      <c r="E140" s="18">
        <v>36.6</v>
      </c>
      <c r="F140" s="54">
        <v>59.868000000000002</v>
      </c>
      <c r="G140" s="18">
        <v>196</v>
      </c>
      <c r="H140" s="18">
        <v>23</v>
      </c>
      <c r="I140" s="54">
        <v>88.265000000000001</v>
      </c>
      <c r="J140" s="18">
        <v>300.60000000000002</v>
      </c>
      <c r="K140" s="18">
        <v>75.319999999999993</v>
      </c>
      <c r="L140" s="54">
        <v>74.942999999999998</v>
      </c>
      <c r="M140" s="20">
        <v>7.2060000000000004</v>
      </c>
      <c r="N140" s="20">
        <v>7.3380000000000001</v>
      </c>
      <c r="O140" s="18">
        <v>2083.8000000000002</v>
      </c>
      <c r="P140" s="18">
        <v>1827.2</v>
      </c>
      <c r="Q140" s="21">
        <v>48.54</v>
      </c>
      <c r="R140" s="21">
        <v>21.628</v>
      </c>
      <c r="S140" s="21">
        <v>55.12</v>
      </c>
      <c r="T140" s="21">
        <v>36.72</v>
      </c>
      <c r="U140" s="18">
        <v>33.381999999999998</v>
      </c>
      <c r="V140" s="21">
        <v>6.3840000000000003</v>
      </c>
      <c r="W140" s="21">
        <v>4.6900000000000004</v>
      </c>
      <c r="X140" s="18">
        <v>26.535</v>
      </c>
      <c r="Y140" s="18">
        <v>915</v>
      </c>
      <c r="Z140" s="18">
        <v>939</v>
      </c>
      <c r="AA140" s="18">
        <v>2314</v>
      </c>
      <c r="AB140" s="18">
        <f t="shared" si="105"/>
        <v>4168</v>
      </c>
      <c r="AC140" s="42">
        <v>11555</v>
      </c>
      <c r="AD140" s="18">
        <f t="shared" si="121"/>
        <v>15723</v>
      </c>
      <c r="AE140" s="19">
        <f t="shared" si="122"/>
        <v>0.57129437357856228</v>
      </c>
      <c r="AF140" s="19">
        <f t="shared" si="123"/>
        <v>0.20607139325620488</v>
      </c>
      <c r="AG140" s="20">
        <v>88</v>
      </c>
      <c r="AH140" s="20">
        <v>1.18</v>
      </c>
      <c r="AI140" s="63">
        <f t="shared" si="109"/>
        <v>0.78419711538461534</v>
      </c>
      <c r="AJ140" s="64">
        <f t="shared" si="110"/>
        <v>59.503622399999998</v>
      </c>
      <c r="AK140" s="65">
        <f t="shared" si="115"/>
        <v>0.53372221584385759</v>
      </c>
      <c r="AL140" s="66">
        <f t="shared" si="111"/>
        <v>127.88059200000001</v>
      </c>
      <c r="AM140" s="65">
        <f t="shared" si="116"/>
        <v>0.7284485052861831</v>
      </c>
      <c r="AN140" s="79">
        <f t="shared" si="117"/>
        <v>1705.07456</v>
      </c>
    </row>
    <row r="141" spans="1:40" x14ac:dyDescent="0.35">
      <c r="A141" s="17" t="s">
        <v>54</v>
      </c>
      <c r="B141" s="18">
        <v>21894</v>
      </c>
      <c r="C141" s="18">
        <v>706.25800000000004</v>
      </c>
      <c r="D141" s="18">
        <v>173.25</v>
      </c>
      <c r="E141" s="18">
        <v>19.75</v>
      </c>
      <c r="F141" s="54">
        <v>88.6</v>
      </c>
      <c r="G141" s="18">
        <v>122.5</v>
      </c>
      <c r="H141" s="18">
        <v>16.25</v>
      </c>
      <c r="I141" s="54">
        <v>86.734999999999999</v>
      </c>
      <c r="J141" s="18">
        <v>252</v>
      </c>
      <c r="K141" s="18">
        <v>54.75</v>
      </c>
      <c r="L141" s="54">
        <v>78.274000000000001</v>
      </c>
      <c r="M141" s="20">
        <v>7</v>
      </c>
      <c r="N141" s="20">
        <v>7.0149999999999997</v>
      </c>
      <c r="O141" s="18">
        <v>1638</v>
      </c>
      <c r="P141" s="18">
        <v>1666.25</v>
      </c>
      <c r="Q141" s="21">
        <v>34.325000000000003</v>
      </c>
      <c r="R141" s="21">
        <v>9.8849999999999998</v>
      </c>
      <c r="S141" s="21">
        <v>38.950000000000003</v>
      </c>
      <c r="T141" s="21">
        <v>30.45</v>
      </c>
      <c r="U141" s="18">
        <v>21.823</v>
      </c>
      <c r="V141" s="21">
        <v>4.1349999999999998</v>
      </c>
      <c r="W141" s="21">
        <v>3.4529999999999998</v>
      </c>
      <c r="X141" s="18">
        <v>16.492999999999999</v>
      </c>
      <c r="Y141" s="18">
        <v>1005</v>
      </c>
      <c r="Z141" s="18">
        <v>1020</v>
      </c>
      <c r="AA141" s="18">
        <v>2516</v>
      </c>
      <c r="AB141" s="18">
        <f t="shared" si="105"/>
        <v>4541</v>
      </c>
      <c r="AC141" s="42">
        <v>14418</v>
      </c>
      <c r="AD141" s="18">
        <f t="shared" si="121"/>
        <v>18959</v>
      </c>
      <c r="AE141" s="19">
        <f t="shared" si="122"/>
        <v>0.65853658536585369</v>
      </c>
      <c r="AF141" s="19">
        <f t="shared" si="123"/>
        <v>0.20740842239883073</v>
      </c>
      <c r="AG141" s="20">
        <v>99</v>
      </c>
      <c r="AH141" s="20">
        <v>2.1800000000000002</v>
      </c>
      <c r="AI141" s="63">
        <f t="shared" si="109"/>
        <v>0.84886778846153854</v>
      </c>
      <c r="AJ141" s="64">
        <f t="shared" si="110"/>
        <v>122.35919850000002</v>
      </c>
      <c r="AK141" s="65">
        <f t="shared" si="115"/>
        <v>1.0975100324698623</v>
      </c>
      <c r="AL141" s="66">
        <f t="shared" si="111"/>
        <v>86.516605000000013</v>
      </c>
      <c r="AM141" s="65">
        <f t="shared" si="116"/>
        <v>0.49282608571819186</v>
      </c>
      <c r="AN141" s="79">
        <f t="shared" si="117"/>
        <v>1153.5547333333336</v>
      </c>
    </row>
    <row r="142" spans="1:40" x14ac:dyDescent="0.35">
      <c r="A142" s="17" t="s">
        <v>55</v>
      </c>
      <c r="B142" s="18">
        <v>27392</v>
      </c>
      <c r="C142" s="18">
        <v>913.06700000000001</v>
      </c>
      <c r="D142" s="18">
        <v>149</v>
      </c>
      <c r="E142" s="18">
        <v>23</v>
      </c>
      <c r="F142" s="54">
        <v>84.6</v>
      </c>
      <c r="G142" s="18">
        <v>113</v>
      </c>
      <c r="H142" s="18">
        <v>16.8</v>
      </c>
      <c r="I142" s="54">
        <v>85.1</v>
      </c>
      <c r="J142" s="18">
        <v>236</v>
      </c>
      <c r="K142" s="18">
        <v>75</v>
      </c>
      <c r="L142" s="54">
        <v>68.2</v>
      </c>
      <c r="M142" s="20">
        <v>6.7</v>
      </c>
      <c r="N142" s="20">
        <v>6.8</v>
      </c>
      <c r="O142" s="18">
        <v>1784</v>
      </c>
      <c r="P142" s="18">
        <v>1531</v>
      </c>
      <c r="Q142" s="21">
        <v>27</v>
      </c>
      <c r="R142" s="21">
        <v>13.1</v>
      </c>
      <c r="S142" s="21">
        <v>47</v>
      </c>
      <c r="T142" s="21">
        <v>24.7</v>
      </c>
      <c r="U142" s="18">
        <v>47.4</v>
      </c>
      <c r="V142" s="21">
        <v>5</v>
      </c>
      <c r="W142" s="21">
        <v>2.56</v>
      </c>
      <c r="X142" s="18">
        <v>48.8</v>
      </c>
      <c r="Y142" s="18">
        <v>1509</v>
      </c>
      <c r="Z142" s="18">
        <v>1332</v>
      </c>
      <c r="AA142" s="18">
        <v>3176</v>
      </c>
      <c r="AB142" s="18">
        <f t="shared" si="105"/>
        <v>6017</v>
      </c>
      <c r="AC142" s="42">
        <v>10346</v>
      </c>
      <c r="AD142" s="18">
        <f t="shared" si="121"/>
        <v>16363</v>
      </c>
      <c r="AE142" s="19">
        <f t="shared" si="122"/>
        <v>0.3777015186915888</v>
      </c>
      <c r="AF142" s="19">
        <f t="shared" si="123"/>
        <v>0.21966267523364486</v>
      </c>
      <c r="AG142" s="20">
        <v>99</v>
      </c>
      <c r="AH142" s="20">
        <v>1.25</v>
      </c>
      <c r="AI142" s="63">
        <f t="shared" si="109"/>
        <v>1.097436298076923</v>
      </c>
      <c r="AJ142" s="64">
        <f t="shared" si="110"/>
        <v>136.04698300000001</v>
      </c>
      <c r="AK142" s="65">
        <f t="shared" si="115"/>
        <v>1.2202836448765788</v>
      </c>
      <c r="AL142" s="66">
        <f t="shared" si="111"/>
        <v>103.176571</v>
      </c>
      <c r="AM142" s="65">
        <f t="shared" si="116"/>
        <v>0.58772654825920523</v>
      </c>
      <c r="AN142" s="79">
        <f t="shared" si="117"/>
        <v>1375.6876133333333</v>
      </c>
    </row>
    <row r="143" spans="1:40" x14ac:dyDescent="0.35">
      <c r="A143" s="17" t="s">
        <v>56</v>
      </c>
      <c r="B143" s="18">
        <v>18450</v>
      </c>
      <c r="C143" s="18">
        <v>595.16099999999994</v>
      </c>
      <c r="D143" s="18">
        <v>109</v>
      </c>
      <c r="E143" s="18">
        <v>17</v>
      </c>
      <c r="F143" s="54">
        <v>84.4</v>
      </c>
      <c r="G143" s="18">
        <v>108</v>
      </c>
      <c r="H143" s="18">
        <v>11.6</v>
      </c>
      <c r="I143" s="54">
        <v>89.3</v>
      </c>
      <c r="J143" s="18">
        <v>270</v>
      </c>
      <c r="K143" s="18">
        <v>47</v>
      </c>
      <c r="L143" s="54">
        <v>82.6</v>
      </c>
      <c r="M143" s="20">
        <v>6.9</v>
      </c>
      <c r="N143" s="20">
        <v>7.1</v>
      </c>
      <c r="O143" s="18">
        <v>1845</v>
      </c>
      <c r="P143" s="18">
        <v>1582</v>
      </c>
      <c r="Q143" s="21">
        <v>43</v>
      </c>
      <c r="R143" s="21">
        <v>9.6999999999999993</v>
      </c>
      <c r="S143" s="21">
        <v>52</v>
      </c>
      <c r="T143" s="21">
        <v>39.1</v>
      </c>
      <c r="U143" s="18">
        <v>24.8</v>
      </c>
      <c r="V143" s="21">
        <v>5.0999999999999996</v>
      </c>
      <c r="W143" s="21">
        <v>4.32</v>
      </c>
      <c r="X143" s="18">
        <v>15.3</v>
      </c>
      <c r="Y143" s="18">
        <v>1112</v>
      </c>
      <c r="Z143" s="18">
        <v>869</v>
      </c>
      <c r="AA143" s="18">
        <v>2178</v>
      </c>
      <c r="AB143" s="18">
        <f t="shared" si="105"/>
        <v>4159</v>
      </c>
      <c r="AC143" s="42">
        <v>14167</v>
      </c>
      <c r="AD143" s="18">
        <f t="shared" si="121"/>
        <v>18326</v>
      </c>
      <c r="AE143" s="19">
        <f t="shared" si="122"/>
        <v>0.76785907859078595</v>
      </c>
      <c r="AF143" s="19">
        <f t="shared" si="123"/>
        <v>0.22542005420054201</v>
      </c>
      <c r="AG143" s="20">
        <v>88</v>
      </c>
      <c r="AH143" s="20">
        <v>0.7</v>
      </c>
      <c r="AI143" s="63">
        <f t="shared" si="109"/>
        <v>0.71533774038461528</v>
      </c>
      <c r="AJ143" s="64">
        <f t="shared" si="110"/>
        <v>64.872548999999992</v>
      </c>
      <c r="AK143" s="65">
        <f t="shared" si="115"/>
        <v>0.58187920673076921</v>
      </c>
      <c r="AL143" s="66">
        <f t="shared" si="111"/>
        <v>64.277387999999988</v>
      </c>
      <c r="AM143" s="65">
        <f t="shared" si="116"/>
        <v>0.36614443583667511</v>
      </c>
      <c r="AN143" s="79">
        <f t="shared" si="117"/>
        <v>857.03183999999987</v>
      </c>
    </row>
    <row r="144" spans="1:40" x14ac:dyDescent="0.35">
      <c r="A144" s="17" t="s">
        <v>57</v>
      </c>
      <c r="B144" s="18">
        <v>17429</v>
      </c>
      <c r="C144" s="18">
        <v>580.96699999999998</v>
      </c>
      <c r="D144" s="18">
        <v>147</v>
      </c>
      <c r="E144" s="18">
        <v>15</v>
      </c>
      <c r="F144" s="54">
        <v>89.8</v>
      </c>
      <c r="G144" s="18">
        <v>143</v>
      </c>
      <c r="H144" s="18">
        <v>15</v>
      </c>
      <c r="I144" s="54">
        <v>89.5</v>
      </c>
      <c r="J144" s="18">
        <v>278</v>
      </c>
      <c r="K144" s="18">
        <v>65</v>
      </c>
      <c r="L144" s="54">
        <v>76.599999999999994</v>
      </c>
      <c r="M144" s="20">
        <v>6.9</v>
      </c>
      <c r="N144" s="20">
        <v>6.1</v>
      </c>
      <c r="O144" s="18">
        <v>1667</v>
      </c>
      <c r="P144" s="18">
        <v>1475</v>
      </c>
      <c r="Q144" s="21">
        <v>49</v>
      </c>
      <c r="R144" s="21">
        <v>13.9</v>
      </c>
      <c r="S144" s="21">
        <v>66</v>
      </c>
      <c r="T144" s="21">
        <v>38.4</v>
      </c>
      <c r="U144" s="18">
        <v>41.8</v>
      </c>
      <c r="V144" s="21">
        <v>6</v>
      </c>
      <c r="W144" s="21">
        <v>4.51</v>
      </c>
      <c r="X144" s="18">
        <v>24.8</v>
      </c>
      <c r="Y144" s="18">
        <v>902</v>
      </c>
      <c r="Z144" s="18">
        <v>734</v>
      </c>
      <c r="AA144" s="18">
        <v>2063</v>
      </c>
      <c r="AB144" s="18">
        <f t="shared" si="105"/>
        <v>3699</v>
      </c>
      <c r="AC144" s="42">
        <v>15271</v>
      </c>
      <c r="AD144" s="18">
        <f t="shared" si="121"/>
        <v>18970</v>
      </c>
      <c r="AE144" s="19">
        <f t="shared" si="122"/>
        <v>0.87618337254001954</v>
      </c>
      <c r="AF144" s="19">
        <f t="shared" si="123"/>
        <v>0.21223248608640771</v>
      </c>
      <c r="AG144" s="20">
        <v>66</v>
      </c>
      <c r="AH144" s="20">
        <v>0.54</v>
      </c>
      <c r="AI144" s="63">
        <f t="shared" si="109"/>
        <v>0.69827764423076921</v>
      </c>
      <c r="AJ144" s="64">
        <f t="shared" si="110"/>
        <v>85.402149000000009</v>
      </c>
      <c r="AK144" s="65">
        <f t="shared" si="115"/>
        <v>0.76602099777554544</v>
      </c>
      <c r="AL144" s="66">
        <f t="shared" si="111"/>
        <v>83.078281000000004</v>
      </c>
      <c r="AM144" s="65">
        <f t="shared" si="116"/>
        <v>0.47324029917061616</v>
      </c>
      <c r="AN144" s="79">
        <f t="shared" si="117"/>
        <v>1107.7104133333335</v>
      </c>
    </row>
    <row r="145" spans="1:41" ht="16" thickBot="1" x14ac:dyDescent="0.4">
      <c r="A145" s="17" t="s">
        <v>58</v>
      </c>
      <c r="B145" s="18">
        <v>22308</v>
      </c>
      <c r="C145" s="18">
        <v>719.61300000000006</v>
      </c>
      <c r="D145" s="18">
        <v>77</v>
      </c>
      <c r="E145" s="18">
        <v>20</v>
      </c>
      <c r="F145" s="54">
        <v>74</v>
      </c>
      <c r="G145" s="18">
        <v>110</v>
      </c>
      <c r="H145" s="18">
        <v>14.3</v>
      </c>
      <c r="I145" s="54">
        <v>87</v>
      </c>
      <c r="J145" s="18">
        <v>241</v>
      </c>
      <c r="K145" s="18">
        <v>48</v>
      </c>
      <c r="L145" s="54">
        <v>80.099999999999994</v>
      </c>
      <c r="M145" s="20" t="s">
        <v>52</v>
      </c>
      <c r="N145" s="20" t="s">
        <v>52</v>
      </c>
      <c r="O145" s="18">
        <v>1560</v>
      </c>
      <c r="P145" s="18">
        <v>1693</v>
      </c>
      <c r="Q145" s="21">
        <v>38</v>
      </c>
      <c r="R145" s="21">
        <v>18.7</v>
      </c>
      <c r="S145" s="21">
        <v>68</v>
      </c>
      <c r="T145" s="21">
        <v>41.7</v>
      </c>
      <c r="U145" s="18">
        <v>38.700000000000003</v>
      </c>
      <c r="V145" s="21">
        <v>4.2</v>
      </c>
      <c r="W145" s="21">
        <v>3.2</v>
      </c>
      <c r="X145" s="18">
        <v>23.8</v>
      </c>
      <c r="Y145" s="18">
        <v>1056</v>
      </c>
      <c r="Z145" s="18">
        <v>943</v>
      </c>
      <c r="AA145" s="18">
        <v>2506</v>
      </c>
      <c r="AB145" s="18">
        <f t="shared" si="105"/>
        <v>4505</v>
      </c>
      <c r="AC145" s="42">
        <v>13817</v>
      </c>
      <c r="AD145" s="18">
        <f t="shared" si="121"/>
        <v>18322</v>
      </c>
      <c r="AE145" s="19">
        <f t="shared" si="122"/>
        <v>0.61937421552806171</v>
      </c>
      <c r="AF145" s="19">
        <f t="shared" si="123"/>
        <v>0.20194549040702886</v>
      </c>
      <c r="AG145" s="20">
        <v>44</v>
      </c>
      <c r="AH145" s="20">
        <v>1.28</v>
      </c>
      <c r="AI145" s="63">
        <f t="shared" si="109"/>
        <v>0.86491947115384626</v>
      </c>
      <c r="AJ145" s="64">
        <f t="shared" si="110"/>
        <v>55.410201000000001</v>
      </c>
      <c r="AK145" s="65">
        <f t="shared" si="115"/>
        <v>0.49700596476750863</v>
      </c>
      <c r="AL145" s="66">
        <f t="shared" si="111"/>
        <v>79.157430000000005</v>
      </c>
      <c r="AM145" s="65">
        <f t="shared" si="116"/>
        <v>0.45090588543565446</v>
      </c>
      <c r="AN145" s="79">
        <f t="shared" si="117"/>
        <v>1055.4324000000001</v>
      </c>
      <c r="AO145" s="80"/>
    </row>
    <row r="146" spans="1:41" ht="16.5" thickTop="1" thickBot="1" x14ac:dyDescent="0.4">
      <c r="A146" s="22" t="s">
        <v>90</v>
      </c>
      <c r="B146" s="23">
        <f>SUM(B134:B145)</f>
        <v>241026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5"/>
      <c r="N146" s="25"/>
      <c r="O146" s="25"/>
      <c r="P146" s="25"/>
      <c r="Q146" s="24"/>
      <c r="R146" s="24"/>
      <c r="S146" s="24"/>
      <c r="T146" s="24"/>
      <c r="U146" s="24"/>
      <c r="V146" s="26"/>
      <c r="W146" s="26"/>
      <c r="X146" s="26"/>
      <c r="Y146" s="24">
        <f t="shared" ref="Y146:AF146" si="124">SUM(Y134:Y145)</f>
        <v>12498</v>
      </c>
      <c r="Z146" s="24">
        <f t="shared" si="124"/>
        <v>10879</v>
      </c>
      <c r="AA146" s="24">
        <f t="shared" si="124"/>
        <v>28783</v>
      </c>
      <c r="AB146" s="24">
        <f t="shared" si="124"/>
        <v>52160</v>
      </c>
      <c r="AC146" s="24">
        <f t="shared" si="124"/>
        <v>157131</v>
      </c>
      <c r="AD146" s="23">
        <f t="shared" si="124"/>
        <v>209291</v>
      </c>
      <c r="AE146" s="25">
        <f t="shared" si="124"/>
        <v>8.1476229560860336</v>
      </c>
      <c r="AF146" s="25">
        <f t="shared" si="124"/>
        <v>2.5933408372128994</v>
      </c>
      <c r="AG146" s="24">
        <f>SUM(AG134:AG145)</f>
        <v>1179</v>
      </c>
      <c r="AH146" s="24"/>
      <c r="AI146" s="67"/>
      <c r="AJ146" s="68"/>
      <c r="AK146" s="69"/>
      <c r="AL146" s="70"/>
      <c r="AM146" s="69"/>
      <c r="AN146" s="75"/>
    </row>
    <row r="147" spans="1:41" ht="16.5" thickTop="1" thickBot="1" x14ac:dyDescent="0.4">
      <c r="A147" s="27" t="s">
        <v>91</v>
      </c>
      <c r="B147" s="28">
        <f t="shared" ref="B147:E147" si="125">AVERAGE(B134:B145)</f>
        <v>20085.5</v>
      </c>
      <c r="C147" s="28">
        <f t="shared" si="125"/>
        <v>660.54425000000003</v>
      </c>
      <c r="D147" s="28">
        <f t="shared" si="125"/>
        <v>151.45416666666668</v>
      </c>
      <c r="E147" s="28">
        <f t="shared" si="125"/>
        <v>21.257833333333334</v>
      </c>
      <c r="F147" s="40">
        <f>AVERAGE(F134:F145)</f>
        <v>83.926749999999998</v>
      </c>
      <c r="G147" s="28">
        <f>AVERAGE(G134:G145)</f>
        <v>168.59816666666666</v>
      </c>
      <c r="H147" s="28">
        <f>AVERAGE(H134:H145)</f>
        <v>17.307000000000002</v>
      </c>
      <c r="I147" s="40">
        <f>AVERAGE(I134:I145)</f>
        <v>88.882166666666663</v>
      </c>
      <c r="J147" s="28">
        <f t="shared" ref="J147:K147" si="126">AVERAGE(J134:J145)</f>
        <v>329.58983333333333</v>
      </c>
      <c r="K147" s="28">
        <f t="shared" si="126"/>
        <v>65.906333333333336</v>
      </c>
      <c r="L147" s="40">
        <f>AVERAGE(L134:L145)</f>
        <v>78.543000000000021</v>
      </c>
      <c r="M147" s="29">
        <f t="shared" ref="M147:T147" si="127">AVERAGE(M134:M145)</f>
        <v>6.9653636363636373</v>
      </c>
      <c r="N147" s="29">
        <f t="shared" si="127"/>
        <v>6.9550909090909077</v>
      </c>
      <c r="O147" s="29">
        <f t="shared" si="127"/>
        <v>1941.0670833333334</v>
      </c>
      <c r="P147" s="29">
        <f t="shared" si="127"/>
        <v>1764.2023333333334</v>
      </c>
      <c r="Q147" s="28">
        <f t="shared" si="127"/>
        <v>44.026916666666665</v>
      </c>
      <c r="R147" s="28">
        <f t="shared" si="127"/>
        <v>17.226416666666665</v>
      </c>
      <c r="S147" s="28">
        <f t="shared" si="127"/>
        <v>58.930583333333324</v>
      </c>
      <c r="T147" s="28">
        <f t="shared" si="127"/>
        <v>37.990333333333332</v>
      </c>
      <c r="U147" s="28"/>
      <c r="V147" s="30">
        <f t="shared" ref="V147:W147" si="128">AVERAGE(V134:V145)</f>
        <v>5.5780833333333346</v>
      </c>
      <c r="W147" s="30">
        <f t="shared" si="128"/>
        <v>4.1587500000000004</v>
      </c>
      <c r="X147" s="30"/>
      <c r="Y147" s="28">
        <f>ABS(AVERAGE(Y134:Y145))</f>
        <v>1041.5</v>
      </c>
      <c r="Z147" s="28">
        <f>ABS(AVERAGE(Z134:Z145))</f>
        <v>906.58333333333337</v>
      </c>
      <c r="AA147" s="28">
        <f>ABS(AVERAGE(AA134:AA145))</f>
        <v>2398.5833333333335</v>
      </c>
      <c r="AB147" s="28">
        <f>ABS(AVERAGE(AB134:AB145))</f>
        <v>4346.666666666667</v>
      </c>
      <c r="AC147" s="28">
        <f>AVERAGE(AC138:AC145)</f>
        <v>12853.625</v>
      </c>
      <c r="AD147" s="28">
        <f>AVERAGE(AD134:AD145)</f>
        <v>17440.916666666668</v>
      </c>
      <c r="AE147" s="29">
        <f>AVERAGE(AE134:AE145)</f>
        <v>0.67896857967383617</v>
      </c>
      <c r="AF147" s="29">
        <f>AVERAGE(AF134:AF145)</f>
        <v>0.21611173643440829</v>
      </c>
      <c r="AG147" s="28">
        <f>AVERAGE(AG134:AG145)</f>
        <v>98.25</v>
      </c>
      <c r="AH147" s="28"/>
      <c r="AI147" s="71">
        <f>C147/$C$2</f>
        <v>0.79392337740384622</v>
      </c>
      <c r="AJ147" s="72">
        <f>(C147*D147)/1000</f>
        <v>100.04217893020835</v>
      </c>
      <c r="AK147" s="73">
        <f t="shared" ref="AK147" si="129">(AJ147)/$E$3</f>
        <v>0.89733584717824655</v>
      </c>
      <c r="AL147" s="74">
        <f>(C147*G147)/1000</f>
        <v>111.36654955220834</v>
      </c>
      <c r="AM147" s="73">
        <f t="shared" ref="AM147" si="130">(AL147)/$G$3</f>
        <v>0.63437926968766145</v>
      </c>
      <c r="AN147" s="76">
        <f>AVERAGE(AN134:AN145)</f>
        <v>1424.6835704466669</v>
      </c>
    </row>
    <row r="148" spans="1:41" ht="16" thickTop="1" x14ac:dyDescent="0.35"/>
  </sheetData>
  <phoneticPr fontId="0" type="noConversion"/>
  <conditionalFormatting sqref="E26:E37 E44:E55 E62:E73 E80:E91 E98:E109 E116:E127">
    <cfRule type="cellIs" dxfId="21" priority="56" stopIfTrue="1" operator="greaterThan">
      <formula>35</formula>
    </cfRule>
  </conditionalFormatting>
  <conditionalFormatting sqref="E134:E145">
    <cfRule type="cellIs" dxfId="20" priority="8" stopIfTrue="1" operator="greaterThan">
      <formula>35</formula>
    </cfRule>
  </conditionalFormatting>
  <conditionalFormatting sqref="H26:H37 H44:H55 H62:H73 H80:H91 H98:H109 H116:H127">
    <cfRule type="cellIs" dxfId="19" priority="58" stopIfTrue="1" operator="greaterThan">
      <formula>25</formula>
    </cfRule>
  </conditionalFormatting>
  <conditionalFormatting sqref="H134:H145">
    <cfRule type="cellIs" dxfId="18" priority="10" stopIfTrue="1" operator="greaterThan">
      <formula>25</formula>
    </cfRule>
  </conditionalFormatting>
  <conditionalFormatting sqref="K26:K37 K44:K55 K62:K73 K80:K91 K98:K109 K116:K127">
    <cfRule type="cellIs" dxfId="17" priority="57" stopIfTrue="1" operator="greaterThan">
      <formula>125</formula>
    </cfRule>
  </conditionalFormatting>
  <conditionalFormatting sqref="K134:K145">
    <cfRule type="cellIs" dxfId="16" priority="9" stopIfTrue="1" operator="greaterThan">
      <formula>125</formula>
    </cfRule>
  </conditionalFormatting>
  <conditionalFormatting sqref="AI8:AI19 AK8:AK19 AM8:AM19">
    <cfRule type="cellIs" dxfId="15" priority="12" operator="between">
      <formula>80%</formula>
      <formula>200%</formula>
    </cfRule>
  </conditionalFormatting>
  <conditionalFormatting sqref="AI21 AK21 AM21">
    <cfRule type="cellIs" dxfId="14" priority="11" operator="between">
      <formula>80%</formula>
      <formula>200%</formula>
    </cfRule>
  </conditionalFormatting>
  <conditionalFormatting sqref="AI26:AI37 AK26:AK37 AM26:AM37">
    <cfRule type="cellIs" dxfId="13" priority="14" operator="between">
      <formula>80%</formula>
      <formula>200%</formula>
    </cfRule>
  </conditionalFormatting>
  <conditionalFormatting sqref="AI39 AK39 AM39">
    <cfRule type="cellIs" dxfId="12" priority="13" operator="between">
      <formula>80%</formula>
      <formula>200%</formula>
    </cfRule>
  </conditionalFormatting>
  <conditionalFormatting sqref="AI44:AI55 AK44:AK55 AM44:AM55">
    <cfRule type="cellIs" dxfId="11" priority="16" operator="between">
      <formula>80%</formula>
      <formula>200%</formula>
    </cfRule>
  </conditionalFormatting>
  <conditionalFormatting sqref="AI57 AK57 AM57">
    <cfRule type="cellIs" dxfId="10" priority="15" operator="between">
      <formula>80%</formula>
      <formula>200%</formula>
    </cfRule>
  </conditionalFormatting>
  <conditionalFormatting sqref="AI62:AI73 AK62:AK73 AM62:AM73">
    <cfRule type="cellIs" dxfId="9" priority="18" operator="between">
      <formula>80%</formula>
      <formula>200%</formula>
    </cfRule>
  </conditionalFormatting>
  <conditionalFormatting sqref="AI75 AK75 AM75">
    <cfRule type="cellIs" dxfId="8" priority="17" operator="between">
      <formula>80%</formula>
      <formula>200%</formula>
    </cfRule>
  </conditionalFormatting>
  <conditionalFormatting sqref="AI80:AI91 AK80:AK91 AM80:AM91">
    <cfRule type="cellIs" dxfId="7" priority="20" operator="between">
      <formula>80%</formula>
      <formula>200%</formula>
    </cfRule>
  </conditionalFormatting>
  <conditionalFormatting sqref="AI93 AK93 AM93">
    <cfRule type="cellIs" dxfId="6" priority="19" operator="between">
      <formula>80%</formula>
      <formula>200%</formula>
    </cfRule>
  </conditionalFormatting>
  <conditionalFormatting sqref="AI98:AI109 AK98:AK109 AM98:AM109">
    <cfRule type="cellIs" dxfId="5" priority="22" operator="between">
      <formula>80%</formula>
      <formula>200%</formula>
    </cfRule>
  </conditionalFormatting>
  <conditionalFormatting sqref="AI111 AK111 AM111">
    <cfRule type="cellIs" dxfId="4" priority="21" operator="between">
      <formula>80%</formula>
      <formula>200%</formula>
    </cfRule>
  </conditionalFormatting>
  <conditionalFormatting sqref="AI116:AI127 AK116:AK127 AM116:AM127">
    <cfRule type="cellIs" dxfId="3" priority="40" operator="between">
      <formula>80%</formula>
      <formula>200%</formula>
    </cfRule>
  </conditionalFormatting>
  <conditionalFormatting sqref="AI129 AK129 AM129">
    <cfRule type="cellIs" dxfId="2" priority="23" operator="between">
      <formula>80%</formula>
      <formula>200%</formula>
    </cfRule>
  </conditionalFormatting>
  <conditionalFormatting sqref="AI134:AI145 AK134:AK145 AM134:AM145">
    <cfRule type="cellIs" dxfId="1" priority="7" operator="between">
      <formula>80%</formula>
      <formula>200%</formula>
    </cfRule>
  </conditionalFormatting>
  <conditionalFormatting sqref="AI147 AK147 AM147">
    <cfRule type="cellIs" dxfId="0" priority="6" operator="between">
      <formula>80%</formula>
      <formula>200%</formula>
    </cfRule>
  </conditionalFormatting>
  <printOptions horizontalCentered="1"/>
  <pageMargins left="0.3" right="0.51181102362204722" top="0.87" bottom="0.98425196850393704" header="0.51181102362204722" footer="0.51181102362204722"/>
  <pageSetup paperSize="9" scale="38" orientation="landscape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60A40A137A2F46B64BDB5D6BFB0A06" ma:contentTypeVersion="15" ma:contentTypeDescription="Crear nuevo documento." ma:contentTypeScope="" ma:versionID="3bf70c408d28b69aae1e2b41fbe51012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f099d6f64df81512c68cd602b6b20c40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C476FA-2A4F-4C05-ACCE-E83B3C4900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5F9DCF-34C2-44C6-A8F3-A444157A91C8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customXml/itemProps3.xml><?xml version="1.0" encoding="utf-8"?>
<ds:datastoreItem xmlns:ds="http://schemas.openxmlformats.org/officeDocument/2006/customXml" ds:itemID="{3A97314A-604A-4562-9FB9-DD664288137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St Jaume</vt:lpstr>
      <vt:lpstr>'St Jaume'!Área_de_impresión</vt:lpstr>
    </vt:vector>
  </TitlesOfParts>
  <Manager/>
  <Company>Consell Comarcal del Montsià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 I</dc:creator>
  <cp:keywords/>
  <dc:description/>
  <cp:lastModifiedBy>Ferran Trullén Gimeno</cp:lastModifiedBy>
  <cp:revision/>
  <dcterms:created xsi:type="dcterms:W3CDTF">2000-01-04T09:32:08Z</dcterms:created>
  <dcterms:modified xsi:type="dcterms:W3CDTF">2024-03-18T11:27:51Z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