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copate20.sharepoint.com/sites/ServeiCicledel'Aigua/Documents compartits/PRÀCTIQUES/INSTAL·LACIONS/WEB/ACTUALITZAT FERRAN/CCM/WEB_EXCELS EDARS CCM ACTUALITZATS 2023/DADES ANALÍTIQUES/"/>
    </mc:Choice>
  </mc:AlternateContent>
  <xr:revisionPtr revIDLastSave="4" documentId="13_ncr:1_{136A38A7-1BAF-4708-BD30-AD3C1E99ABED}" xr6:coauthVersionLast="47" xr6:coauthVersionMax="47" xr10:uidLastSave="{22FA87A7-2190-4B43-A768-6191335D1EEB}"/>
  <bookViews>
    <workbookView xWindow="0" yWindow="0" windowWidth="14400" windowHeight="15600" tabRatio="500" xr2:uid="{00000000-000D-0000-FFFF-FFFF00000000}"/>
  </bookViews>
  <sheets>
    <sheet name="Ràpita" sheetId="1" r:id="rId1"/>
  </sheets>
  <definedNames>
    <definedName name="_xlnm.Print_Area" localSheetId="0">Ràpita!$A$1:$AE$393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7" i="1" l="1"/>
  <c r="M479" i="1"/>
  <c r="AN18" i="1"/>
  <c r="AN17" i="1"/>
  <c r="AN16" i="1"/>
  <c r="AN15" i="1"/>
  <c r="AN14" i="1"/>
  <c r="AN13" i="1"/>
  <c r="AN12" i="1"/>
  <c r="AN11" i="1"/>
  <c r="AN20" i="1" s="1"/>
  <c r="AN10" i="1"/>
  <c r="AN9" i="1"/>
  <c r="AN8" i="1"/>
  <c r="AN7" i="1"/>
  <c r="AN37" i="1"/>
  <c r="AN36" i="1"/>
  <c r="AN35" i="1"/>
  <c r="AN34" i="1"/>
  <c r="AN33" i="1"/>
  <c r="AN32" i="1"/>
  <c r="AN31" i="1"/>
  <c r="AN30" i="1"/>
  <c r="AN29" i="1"/>
  <c r="AN28" i="1"/>
  <c r="AN27" i="1"/>
  <c r="AN26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75" i="1"/>
  <c r="AN74" i="1"/>
  <c r="AN73" i="1"/>
  <c r="AN72" i="1"/>
  <c r="AN71" i="1"/>
  <c r="AN70" i="1"/>
  <c r="AN69" i="1"/>
  <c r="AN68" i="1"/>
  <c r="AN67" i="1"/>
  <c r="AN66" i="1"/>
  <c r="AN65" i="1"/>
  <c r="AN64" i="1"/>
  <c r="AN94" i="1"/>
  <c r="AN93" i="1"/>
  <c r="AN92" i="1"/>
  <c r="AN91" i="1"/>
  <c r="AN90" i="1"/>
  <c r="AN89" i="1"/>
  <c r="AN88" i="1"/>
  <c r="AN87" i="1"/>
  <c r="AN86" i="1"/>
  <c r="AN85" i="1"/>
  <c r="AN84" i="1"/>
  <c r="AN83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51" i="1"/>
  <c r="AN150" i="1"/>
  <c r="AN149" i="1"/>
  <c r="AN148" i="1"/>
  <c r="AN147" i="1"/>
  <c r="AN146" i="1"/>
  <c r="AN145" i="1"/>
  <c r="AN144" i="1"/>
  <c r="AN143" i="1"/>
  <c r="AN142" i="1"/>
  <c r="AN141" i="1"/>
  <c r="AN140" i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89" i="1"/>
  <c r="AN188" i="1"/>
  <c r="AN187" i="1"/>
  <c r="AN186" i="1"/>
  <c r="AN185" i="1"/>
  <c r="AN184" i="1"/>
  <c r="AN183" i="1"/>
  <c r="AN182" i="1"/>
  <c r="AN181" i="1"/>
  <c r="AN180" i="1"/>
  <c r="AN179" i="1"/>
  <c r="AN178" i="1"/>
  <c r="AN191" i="1" s="1"/>
  <c r="AN207" i="1"/>
  <c r="AN206" i="1"/>
  <c r="AN205" i="1"/>
  <c r="AN204" i="1"/>
  <c r="AN203" i="1"/>
  <c r="AN202" i="1"/>
  <c r="AN201" i="1"/>
  <c r="AN200" i="1"/>
  <c r="AN199" i="1"/>
  <c r="AN198" i="1"/>
  <c r="AN197" i="1"/>
  <c r="AN226" i="1"/>
  <c r="AN225" i="1"/>
  <c r="AN224" i="1"/>
  <c r="AN223" i="1"/>
  <c r="AN222" i="1"/>
  <c r="AN221" i="1"/>
  <c r="AN220" i="1"/>
  <c r="AN219" i="1"/>
  <c r="AN218" i="1"/>
  <c r="AN217" i="1"/>
  <c r="AN216" i="1"/>
  <c r="AN215" i="1"/>
  <c r="AN244" i="1"/>
  <c r="AN243" i="1"/>
  <c r="AN242" i="1"/>
  <c r="AN241" i="1"/>
  <c r="AN240" i="1"/>
  <c r="AN239" i="1"/>
  <c r="AN238" i="1"/>
  <c r="AN237" i="1"/>
  <c r="AN236" i="1"/>
  <c r="AN235" i="1"/>
  <c r="AN234" i="1"/>
  <c r="AN233" i="1"/>
  <c r="AN262" i="1"/>
  <c r="AN261" i="1"/>
  <c r="AN260" i="1"/>
  <c r="AN259" i="1"/>
  <c r="AN258" i="1"/>
  <c r="AN257" i="1"/>
  <c r="AN256" i="1"/>
  <c r="AN255" i="1"/>
  <c r="AN254" i="1"/>
  <c r="AN253" i="1"/>
  <c r="AN252" i="1"/>
  <c r="AN264" i="1" s="1"/>
  <c r="AN251" i="1"/>
  <c r="AN280" i="1"/>
  <c r="AN279" i="1"/>
  <c r="AN278" i="1"/>
  <c r="AN277" i="1"/>
  <c r="AN276" i="1"/>
  <c r="AN275" i="1"/>
  <c r="AN274" i="1"/>
  <c r="AN273" i="1"/>
  <c r="AN272" i="1"/>
  <c r="AN271" i="1"/>
  <c r="AN270" i="1"/>
  <c r="AN269" i="1"/>
  <c r="AN298" i="1"/>
  <c r="AN297" i="1"/>
  <c r="AN296" i="1"/>
  <c r="AN295" i="1"/>
  <c r="AN294" i="1"/>
  <c r="AN293" i="1"/>
  <c r="AN292" i="1"/>
  <c r="AN291" i="1"/>
  <c r="AN290" i="1"/>
  <c r="AN289" i="1"/>
  <c r="AN288" i="1"/>
  <c r="AN287" i="1"/>
  <c r="AN316" i="1"/>
  <c r="AN315" i="1"/>
  <c r="AN314" i="1"/>
  <c r="AN313" i="1"/>
  <c r="AN312" i="1"/>
  <c r="AN311" i="1"/>
  <c r="AN310" i="1"/>
  <c r="AN309" i="1"/>
  <c r="AN308" i="1"/>
  <c r="AN307" i="1"/>
  <c r="AN306" i="1"/>
  <c r="AN305" i="1"/>
  <c r="AN334" i="1"/>
  <c r="AN333" i="1"/>
  <c r="AN332" i="1"/>
  <c r="AN331" i="1"/>
  <c r="AN330" i="1"/>
  <c r="AN329" i="1"/>
  <c r="AN328" i="1"/>
  <c r="AN327" i="1"/>
  <c r="AN326" i="1"/>
  <c r="AN325" i="1"/>
  <c r="AN324" i="1"/>
  <c r="AN323" i="1"/>
  <c r="AN352" i="1"/>
  <c r="AN351" i="1"/>
  <c r="AN350" i="1"/>
  <c r="AN349" i="1"/>
  <c r="AN348" i="1"/>
  <c r="AN347" i="1"/>
  <c r="AN346" i="1"/>
  <c r="AN345" i="1"/>
  <c r="AN344" i="1"/>
  <c r="AN343" i="1"/>
  <c r="AN342" i="1"/>
  <c r="AN341" i="1"/>
  <c r="AN370" i="1"/>
  <c r="AN369" i="1"/>
  <c r="AN368" i="1"/>
  <c r="AN367" i="1"/>
  <c r="AN366" i="1"/>
  <c r="AN365" i="1"/>
  <c r="AN364" i="1"/>
  <c r="AN363" i="1"/>
  <c r="AN362" i="1"/>
  <c r="AN361" i="1"/>
  <c r="AN372" i="1" s="1"/>
  <c r="AN360" i="1"/>
  <c r="AN359" i="1"/>
  <c r="AN388" i="1"/>
  <c r="AN387" i="1"/>
  <c r="AN386" i="1"/>
  <c r="AN385" i="1"/>
  <c r="AN384" i="1"/>
  <c r="AN383" i="1"/>
  <c r="AN382" i="1"/>
  <c r="AN381" i="1"/>
  <c r="AN380" i="1"/>
  <c r="AN379" i="1"/>
  <c r="AN378" i="1"/>
  <c r="AN377" i="1"/>
  <c r="AN406" i="1"/>
  <c r="AN405" i="1"/>
  <c r="AN404" i="1"/>
  <c r="AN403" i="1"/>
  <c r="AN402" i="1"/>
  <c r="AN401" i="1"/>
  <c r="AN400" i="1"/>
  <c r="AN399" i="1"/>
  <c r="AN398" i="1"/>
  <c r="AN397" i="1"/>
  <c r="AN396" i="1"/>
  <c r="AN395" i="1"/>
  <c r="AN424" i="1"/>
  <c r="AN422" i="1"/>
  <c r="AN421" i="1"/>
  <c r="AN420" i="1"/>
  <c r="AN419" i="1"/>
  <c r="AN418" i="1"/>
  <c r="AN417" i="1"/>
  <c r="AN416" i="1"/>
  <c r="AN415" i="1"/>
  <c r="AN414" i="1"/>
  <c r="AN413" i="1"/>
  <c r="AD496" i="1"/>
  <c r="AF496" i="1"/>
  <c r="AE496" i="1"/>
  <c r="AD495" i="1"/>
  <c r="AF495" i="1"/>
  <c r="AE495" i="1"/>
  <c r="AD494" i="1"/>
  <c r="AF494" i="1"/>
  <c r="AD493" i="1"/>
  <c r="AF493" i="1"/>
  <c r="AE494" i="1"/>
  <c r="AE493" i="1"/>
  <c r="AD492" i="1"/>
  <c r="AF492" i="1"/>
  <c r="AE492" i="1"/>
  <c r="AD491" i="1"/>
  <c r="AF491" i="1"/>
  <c r="AE491" i="1"/>
  <c r="AD490" i="1"/>
  <c r="AF490" i="1"/>
  <c r="AE490" i="1"/>
  <c r="AD489" i="1"/>
  <c r="AF489" i="1"/>
  <c r="AE489" i="1"/>
  <c r="AH496" i="1"/>
  <c r="AH495" i="1"/>
  <c r="AH494" i="1"/>
  <c r="AH493" i="1"/>
  <c r="AH492" i="1"/>
  <c r="AH491" i="1"/>
  <c r="AH490" i="1"/>
  <c r="AH489" i="1"/>
  <c r="AH488" i="1"/>
  <c r="AH487" i="1"/>
  <c r="AH486" i="1"/>
  <c r="AH485" i="1"/>
  <c r="AH478" i="1"/>
  <c r="AH477" i="1"/>
  <c r="AH476" i="1"/>
  <c r="AH475" i="1"/>
  <c r="AH474" i="1"/>
  <c r="AH473" i="1"/>
  <c r="AH472" i="1"/>
  <c r="AH471" i="1"/>
  <c r="AH470" i="1"/>
  <c r="AH469" i="1"/>
  <c r="AH468" i="1"/>
  <c r="AH467" i="1"/>
  <c r="AH460" i="1"/>
  <c r="AH459" i="1"/>
  <c r="AH458" i="1"/>
  <c r="AH457" i="1"/>
  <c r="AH456" i="1"/>
  <c r="AH455" i="1"/>
  <c r="AH454" i="1"/>
  <c r="AH453" i="1"/>
  <c r="AH452" i="1"/>
  <c r="AH451" i="1"/>
  <c r="AH450" i="1"/>
  <c r="AH449" i="1"/>
  <c r="AH432" i="1"/>
  <c r="AH444" i="1" s="1"/>
  <c r="AH433" i="1"/>
  <c r="AH434" i="1"/>
  <c r="AH435" i="1"/>
  <c r="AH436" i="1"/>
  <c r="AH437" i="1"/>
  <c r="AH438" i="1"/>
  <c r="AH439" i="1"/>
  <c r="AH440" i="1"/>
  <c r="AH441" i="1"/>
  <c r="AH442" i="1"/>
  <c r="AH431" i="1"/>
  <c r="AN336" i="1" l="1"/>
  <c r="AH462" i="1"/>
  <c r="AN228" i="1"/>
  <c r="AN354" i="1"/>
  <c r="AN153" i="1"/>
  <c r="AN77" i="1"/>
  <c r="AN58" i="1"/>
  <c r="AN39" i="1"/>
  <c r="AN282" i="1"/>
  <c r="AN172" i="1"/>
  <c r="AN115" i="1"/>
  <c r="AH480" i="1"/>
  <c r="AN408" i="1"/>
  <c r="AN246" i="1"/>
  <c r="AN134" i="1"/>
  <c r="AN390" i="1"/>
  <c r="AN318" i="1"/>
  <c r="AN96" i="1"/>
  <c r="AN300" i="1"/>
  <c r="AH498" i="1"/>
  <c r="AD488" i="1"/>
  <c r="AE488" i="1"/>
  <c r="AF488" i="1"/>
  <c r="AD487" i="1"/>
  <c r="AE487" i="1"/>
  <c r="AF487" i="1"/>
  <c r="AD486" i="1"/>
  <c r="AE486" i="1"/>
  <c r="AF486" i="1"/>
  <c r="AF485" i="1"/>
  <c r="AE485" i="1"/>
  <c r="AD485" i="1"/>
  <c r="AN442" i="1" l="1"/>
  <c r="AN441" i="1"/>
  <c r="AN440" i="1"/>
  <c r="AN439" i="1"/>
  <c r="AN438" i="1"/>
  <c r="AN437" i="1"/>
  <c r="AN436" i="1"/>
  <c r="AN435" i="1"/>
  <c r="AN434" i="1"/>
  <c r="AN433" i="1"/>
  <c r="AN432" i="1"/>
  <c r="AN431" i="1"/>
  <c r="AN460" i="1"/>
  <c r="AN459" i="1"/>
  <c r="AN458" i="1"/>
  <c r="AN457" i="1"/>
  <c r="AN456" i="1"/>
  <c r="AN455" i="1"/>
  <c r="AN454" i="1"/>
  <c r="AN453" i="1"/>
  <c r="AN452" i="1"/>
  <c r="AN451" i="1"/>
  <c r="AN450" i="1"/>
  <c r="AN449" i="1"/>
  <c r="AN462" i="1" s="1"/>
  <c r="AN478" i="1"/>
  <c r="AN477" i="1"/>
  <c r="AN476" i="1"/>
  <c r="AN475" i="1"/>
  <c r="AN474" i="1"/>
  <c r="AN473" i="1"/>
  <c r="AN472" i="1"/>
  <c r="AN471" i="1"/>
  <c r="AN470" i="1"/>
  <c r="AN469" i="1"/>
  <c r="AN468" i="1"/>
  <c r="AN467" i="1"/>
  <c r="AN486" i="1"/>
  <c r="AN487" i="1"/>
  <c r="AN488" i="1"/>
  <c r="AN489" i="1"/>
  <c r="AN490" i="1"/>
  <c r="AN491" i="1"/>
  <c r="AN492" i="1"/>
  <c r="AN493" i="1"/>
  <c r="AN494" i="1"/>
  <c r="AN495" i="1"/>
  <c r="AN496" i="1"/>
  <c r="AN485" i="1"/>
  <c r="AN498" i="1" s="1"/>
  <c r="AG498" i="1"/>
  <c r="AF498" i="1"/>
  <c r="AE498" i="1"/>
  <c r="AC498" i="1"/>
  <c r="AB498" i="1"/>
  <c r="AA498" i="1"/>
  <c r="Z498" i="1"/>
  <c r="Y498" i="1"/>
  <c r="X498" i="1"/>
  <c r="W498" i="1"/>
  <c r="V498" i="1"/>
  <c r="S498" i="1"/>
  <c r="R498" i="1"/>
  <c r="Q498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C498" i="1"/>
  <c r="B498" i="1"/>
  <c r="AG497" i="1"/>
  <c r="AC497" i="1"/>
  <c r="AB497" i="1"/>
  <c r="U497" i="1"/>
  <c r="T497" i="1"/>
  <c r="B497" i="1"/>
  <c r="AL496" i="1"/>
  <c r="AM496" i="1" s="1"/>
  <c r="AJ496" i="1"/>
  <c r="AK496" i="1" s="1"/>
  <c r="AI496" i="1"/>
  <c r="AL495" i="1"/>
  <c r="AM495" i="1" s="1"/>
  <c r="AJ495" i="1"/>
  <c r="AK495" i="1" s="1"/>
  <c r="AI495" i="1"/>
  <c r="AL494" i="1"/>
  <c r="AM494" i="1" s="1"/>
  <c r="AJ494" i="1"/>
  <c r="AK494" i="1" s="1"/>
  <c r="AI494" i="1"/>
  <c r="AL493" i="1"/>
  <c r="AM493" i="1" s="1"/>
  <c r="AJ493" i="1"/>
  <c r="AK493" i="1" s="1"/>
  <c r="AI493" i="1"/>
  <c r="AL492" i="1"/>
  <c r="AM492" i="1" s="1"/>
  <c r="AJ492" i="1"/>
  <c r="AK492" i="1" s="1"/>
  <c r="AI492" i="1"/>
  <c r="AL491" i="1"/>
  <c r="AM491" i="1" s="1"/>
  <c r="AJ491" i="1"/>
  <c r="AK491" i="1" s="1"/>
  <c r="AI491" i="1"/>
  <c r="AL490" i="1"/>
  <c r="AM490" i="1" s="1"/>
  <c r="AJ490" i="1"/>
  <c r="AK490" i="1" s="1"/>
  <c r="AI490" i="1"/>
  <c r="AL489" i="1"/>
  <c r="AM489" i="1" s="1"/>
  <c r="AJ489" i="1"/>
  <c r="AK489" i="1" s="1"/>
  <c r="AI489" i="1"/>
  <c r="AL488" i="1"/>
  <c r="AM488" i="1" s="1"/>
  <c r="AJ488" i="1"/>
  <c r="AK488" i="1" s="1"/>
  <c r="AI488" i="1"/>
  <c r="AL487" i="1"/>
  <c r="AM487" i="1" s="1"/>
  <c r="AJ487" i="1"/>
  <c r="AK487" i="1" s="1"/>
  <c r="AI487" i="1"/>
  <c r="AL486" i="1"/>
  <c r="AM486" i="1" s="1"/>
  <c r="AJ486" i="1"/>
  <c r="AK486" i="1" s="1"/>
  <c r="AI486" i="1"/>
  <c r="AL485" i="1"/>
  <c r="AM485" i="1" s="1"/>
  <c r="AJ485" i="1"/>
  <c r="AK485" i="1" s="1"/>
  <c r="AI485" i="1"/>
  <c r="AD498" i="1"/>
  <c r="AD478" i="1"/>
  <c r="AF478" i="1"/>
  <c r="AE478" i="1"/>
  <c r="AD477" i="1"/>
  <c r="AF477" i="1"/>
  <c r="AE477" i="1"/>
  <c r="AD476" i="1"/>
  <c r="AF476" i="1"/>
  <c r="AE476" i="1"/>
  <c r="AD475" i="1"/>
  <c r="AF475" i="1"/>
  <c r="AE475" i="1"/>
  <c r="AD474" i="1"/>
  <c r="AF474" i="1"/>
  <c r="AE474" i="1"/>
  <c r="AD473" i="1"/>
  <c r="AF473" i="1"/>
  <c r="AE473" i="1"/>
  <c r="AD472" i="1"/>
  <c r="AF472" i="1"/>
  <c r="AE472" i="1"/>
  <c r="AD471" i="1"/>
  <c r="AF471" i="1"/>
  <c r="AE471" i="1"/>
  <c r="AD470" i="1"/>
  <c r="AE470" i="1"/>
  <c r="AF470" i="1"/>
  <c r="AD469" i="1"/>
  <c r="AE469" i="1"/>
  <c r="AF469" i="1"/>
  <c r="AL132" i="1"/>
  <c r="AM132" i="1" s="1"/>
  <c r="AJ132" i="1"/>
  <c r="AK132" i="1" s="1"/>
  <c r="AI132" i="1"/>
  <c r="AL131" i="1"/>
  <c r="AM131" i="1" s="1"/>
  <c r="AJ131" i="1"/>
  <c r="AK131" i="1" s="1"/>
  <c r="AI131" i="1"/>
  <c r="AM130" i="1"/>
  <c r="AL130" i="1"/>
  <c r="AJ130" i="1"/>
  <c r="AK130" i="1" s="1"/>
  <c r="AI130" i="1"/>
  <c r="AM129" i="1"/>
  <c r="AL129" i="1"/>
  <c r="AJ129" i="1"/>
  <c r="AK129" i="1" s="1"/>
  <c r="AI129" i="1"/>
  <c r="AM128" i="1"/>
  <c r="AL128" i="1"/>
  <c r="AJ128" i="1"/>
  <c r="AK128" i="1" s="1"/>
  <c r="AI128" i="1"/>
  <c r="AL127" i="1"/>
  <c r="AM127" i="1" s="1"/>
  <c r="AJ127" i="1"/>
  <c r="AK127" i="1" s="1"/>
  <c r="AI127" i="1"/>
  <c r="AL126" i="1"/>
  <c r="AM126" i="1" s="1"/>
  <c r="AJ126" i="1"/>
  <c r="AK126" i="1" s="1"/>
  <c r="AI126" i="1"/>
  <c r="AL125" i="1"/>
  <c r="AM125" i="1" s="1"/>
  <c r="AJ125" i="1"/>
  <c r="AK125" i="1" s="1"/>
  <c r="AI125" i="1"/>
  <c r="AL124" i="1"/>
  <c r="AM124" i="1" s="1"/>
  <c r="AJ124" i="1"/>
  <c r="AK124" i="1" s="1"/>
  <c r="AI124" i="1"/>
  <c r="AL123" i="1"/>
  <c r="AM123" i="1" s="1"/>
  <c r="AJ123" i="1"/>
  <c r="AK123" i="1" s="1"/>
  <c r="AI123" i="1"/>
  <c r="AL122" i="1"/>
  <c r="AM122" i="1" s="1"/>
  <c r="AJ122" i="1"/>
  <c r="AK122" i="1" s="1"/>
  <c r="AI122" i="1"/>
  <c r="AL121" i="1"/>
  <c r="AM121" i="1" s="1"/>
  <c r="AJ121" i="1"/>
  <c r="AK121" i="1" s="1"/>
  <c r="AI121" i="1"/>
  <c r="AL151" i="1"/>
  <c r="AM151" i="1" s="1"/>
  <c r="AJ151" i="1"/>
  <c r="AK151" i="1" s="1"/>
  <c r="AI151" i="1"/>
  <c r="AL150" i="1"/>
  <c r="AM150" i="1" s="1"/>
  <c r="AJ150" i="1"/>
  <c r="AK150" i="1" s="1"/>
  <c r="AI150" i="1"/>
  <c r="AM149" i="1"/>
  <c r="AL149" i="1"/>
  <c r="AJ149" i="1"/>
  <c r="AK149" i="1" s="1"/>
  <c r="AI149" i="1"/>
  <c r="AL148" i="1"/>
  <c r="AM148" i="1" s="1"/>
  <c r="AJ148" i="1"/>
  <c r="AK148" i="1" s="1"/>
  <c r="AI148" i="1"/>
  <c r="AL147" i="1"/>
  <c r="AM147" i="1" s="1"/>
  <c r="AJ147" i="1"/>
  <c r="AK147" i="1" s="1"/>
  <c r="AI147" i="1"/>
  <c r="AL146" i="1"/>
  <c r="AM146" i="1" s="1"/>
  <c r="AJ146" i="1"/>
  <c r="AK146" i="1" s="1"/>
  <c r="AI146" i="1"/>
  <c r="AL145" i="1"/>
  <c r="AM145" i="1" s="1"/>
  <c r="AJ145" i="1"/>
  <c r="AK145" i="1" s="1"/>
  <c r="AI145" i="1"/>
  <c r="AL144" i="1"/>
  <c r="AM144" i="1" s="1"/>
  <c r="AJ144" i="1"/>
  <c r="AK144" i="1" s="1"/>
  <c r="AI144" i="1"/>
  <c r="AL143" i="1"/>
  <c r="AM143" i="1" s="1"/>
  <c r="AJ143" i="1"/>
  <c r="AK143" i="1" s="1"/>
  <c r="AI143" i="1"/>
  <c r="AL142" i="1"/>
  <c r="AM142" i="1" s="1"/>
  <c r="AJ142" i="1"/>
  <c r="AK142" i="1" s="1"/>
  <c r="AI142" i="1"/>
  <c r="AL141" i="1"/>
  <c r="AM141" i="1" s="1"/>
  <c r="AJ141" i="1"/>
  <c r="AK141" i="1" s="1"/>
  <c r="AI141" i="1"/>
  <c r="AL140" i="1"/>
  <c r="AM140" i="1" s="1"/>
  <c r="AJ140" i="1"/>
  <c r="AK140" i="1" s="1"/>
  <c r="AI140" i="1"/>
  <c r="AL170" i="1"/>
  <c r="AM170" i="1" s="1"/>
  <c r="AJ170" i="1"/>
  <c r="AK170" i="1" s="1"/>
  <c r="AI170" i="1"/>
  <c r="AL169" i="1"/>
  <c r="AM169" i="1" s="1"/>
  <c r="AJ169" i="1"/>
  <c r="AK169" i="1" s="1"/>
  <c r="AI169" i="1"/>
  <c r="AL168" i="1"/>
  <c r="AM168" i="1" s="1"/>
  <c r="AK168" i="1"/>
  <c r="AJ168" i="1"/>
  <c r="AI168" i="1"/>
  <c r="AL167" i="1"/>
  <c r="AM167" i="1" s="1"/>
  <c r="AJ167" i="1"/>
  <c r="AK167" i="1" s="1"/>
  <c r="AI167" i="1"/>
  <c r="AL166" i="1"/>
  <c r="AM166" i="1" s="1"/>
  <c r="AJ166" i="1"/>
  <c r="AK166" i="1" s="1"/>
  <c r="AI166" i="1"/>
  <c r="AL165" i="1"/>
  <c r="AM165" i="1" s="1"/>
  <c r="AJ165" i="1"/>
  <c r="AK165" i="1" s="1"/>
  <c r="AI165" i="1"/>
  <c r="AL164" i="1"/>
  <c r="AM164" i="1" s="1"/>
  <c r="AJ164" i="1"/>
  <c r="AK164" i="1" s="1"/>
  <c r="AI164" i="1"/>
  <c r="AL163" i="1"/>
  <c r="AM163" i="1" s="1"/>
  <c r="AJ163" i="1"/>
  <c r="AK163" i="1" s="1"/>
  <c r="AI163" i="1"/>
  <c r="AL162" i="1"/>
  <c r="AM162" i="1" s="1"/>
  <c r="AJ162" i="1"/>
  <c r="AK162" i="1" s="1"/>
  <c r="AI162" i="1"/>
  <c r="AL161" i="1"/>
  <c r="AM161" i="1" s="1"/>
  <c r="AJ161" i="1"/>
  <c r="AK161" i="1" s="1"/>
  <c r="AI161" i="1"/>
  <c r="AL160" i="1"/>
  <c r="AM160" i="1" s="1"/>
  <c r="AJ160" i="1"/>
  <c r="AK160" i="1" s="1"/>
  <c r="AI160" i="1"/>
  <c r="AL159" i="1"/>
  <c r="AM159" i="1" s="1"/>
  <c r="AJ159" i="1"/>
  <c r="AK159" i="1" s="1"/>
  <c r="AI159" i="1"/>
  <c r="AL189" i="1"/>
  <c r="AM189" i="1" s="1"/>
  <c r="AJ189" i="1"/>
  <c r="AK189" i="1" s="1"/>
  <c r="AI189" i="1"/>
  <c r="AL188" i="1"/>
  <c r="AM188" i="1" s="1"/>
  <c r="AJ188" i="1"/>
  <c r="AK188" i="1" s="1"/>
  <c r="AI188" i="1"/>
  <c r="AL187" i="1"/>
  <c r="AM187" i="1" s="1"/>
  <c r="AJ187" i="1"/>
  <c r="AK187" i="1" s="1"/>
  <c r="AI187" i="1"/>
  <c r="AL186" i="1"/>
  <c r="AM186" i="1" s="1"/>
  <c r="AJ186" i="1"/>
  <c r="AK186" i="1" s="1"/>
  <c r="AI186" i="1"/>
  <c r="AL185" i="1"/>
  <c r="AM185" i="1" s="1"/>
  <c r="AJ185" i="1"/>
  <c r="AK185" i="1" s="1"/>
  <c r="AI185" i="1"/>
  <c r="AL184" i="1"/>
  <c r="AM184" i="1" s="1"/>
  <c r="AJ184" i="1"/>
  <c r="AK184" i="1" s="1"/>
  <c r="AI184" i="1"/>
  <c r="AL183" i="1"/>
  <c r="AM183" i="1" s="1"/>
  <c r="AJ183" i="1"/>
  <c r="AK183" i="1" s="1"/>
  <c r="AI183" i="1"/>
  <c r="AL182" i="1"/>
  <c r="AM182" i="1" s="1"/>
  <c r="AJ182" i="1"/>
  <c r="AK182" i="1" s="1"/>
  <c r="AI182" i="1"/>
  <c r="AL181" i="1"/>
  <c r="AM181" i="1" s="1"/>
  <c r="AJ181" i="1"/>
  <c r="AK181" i="1" s="1"/>
  <c r="AI181" i="1"/>
  <c r="AL180" i="1"/>
  <c r="AM180" i="1" s="1"/>
  <c r="AJ180" i="1"/>
  <c r="AK180" i="1" s="1"/>
  <c r="AI180" i="1"/>
  <c r="AL179" i="1"/>
  <c r="AM179" i="1" s="1"/>
  <c r="AJ179" i="1"/>
  <c r="AK179" i="1" s="1"/>
  <c r="AI179" i="1"/>
  <c r="AL178" i="1"/>
  <c r="AM178" i="1" s="1"/>
  <c r="AJ178" i="1"/>
  <c r="AK178" i="1" s="1"/>
  <c r="AI178" i="1"/>
  <c r="AL207" i="1"/>
  <c r="AM207" i="1" s="1"/>
  <c r="AJ207" i="1"/>
  <c r="AK207" i="1" s="1"/>
  <c r="AI207" i="1"/>
  <c r="AM206" i="1"/>
  <c r="AL206" i="1"/>
  <c r="AJ206" i="1"/>
  <c r="AK206" i="1" s="1"/>
  <c r="AI206" i="1"/>
  <c r="AM205" i="1"/>
  <c r="AL205" i="1"/>
  <c r="AJ205" i="1"/>
  <c r="AK205" i="1" s="1"/>
  <c r="AI205" i="1"/>
  <c r="AL204" i="1"/>
  <c r="AM204" i="1" s="1"/>
  <c r="AJ204" i="1"/>
  <c r="AK204" i="1" s="1"/>
  <c r="AI204" i="1"/>
  <c r="AL203" i="1"/>
  <c r="AM203" i="1" s="1"/>
  <c r="AJ203" i="1"/>
  <c r="AK203" i="1" s="1"/>
  <c r="AI203" i="1"/>
  <c r="AL202" i="1"/>
  <c r="AM202" i="1" s="1"/>
  <c r="AJ202" i="1"/>
  <c r="AK202" i="1" s="1"/>
  <c r="AI202" i="1"/>
  <c r="AL201" i="1"/>
  <c r="AM201" i="1" s="1"/>
  <c r="AJ201" i="1"/>
  <c r="AK201" i="1" s="1"/>
  <c r="AI201" i="1"/>
  <c r="AL200" i="1"/>
  <c r="AM200" i="1" s="1"/>
  <c r="AJ200" i="1"/>
  <c r="AK200" i="1" s="1"/>
  <c r="AI200" i="1"/>
  <c r="AL199" i="1"/>
  <c r="AM199" i="1" s="1"/>
  <c r="AJ199" i="1"/>
  <c r="AK199" i="1" s="1"/>
  <c r="AI199" i="1"/>
  <c r="AL198" i="1"/>
  <c r="AM198" i="1" s="1"/>
  <c r="AJ198" i="1"/>
  <c r="AK198" i="1" s="1"/>
  <c r="AI198" i="1"/>
  <c r="AL197" i="1"/>
  <c r="AM197" i="1" s="1"/>
  <c r="AJ197" i="1"/>
  <c r="AK197" i="1" s="1"/>
  <c r="AI197" i="1"/>
  <c r="AL226" i="1"/>
  <c r="AM226" i="1" s="1"/>
  <c r="AJ226" i="1"/>
  <c r="AK226" i="1" s="1"/>
  <c r="AI226" i="1"/>
  <c r="AL225" i="1"/>
  <c r="AM225" i="1" s="1"/>
  <c r="AJ225" i="1"/>
  <c r="AK225" i="1" s="1"/>
  <c r="AI225" i="1"/>
  <c r="AL224" i="1"/>
  <c r="AM224" i="1" s="1"/>
  <c r="AJ224" i="1"/>
  <c r="AK224" i="1" s="1"/>
  <c r="AI224" i="1"/>
  <c r="AL223" i="1"/>
  <c r="AM223" i="1" s="1"/>
  <c r="AJ223" i="1"/>
  <c r="AK223" i="1" s="1"/>
  <c r="AI223" i="1"/>
  <c r="AL222" i="1"/>
  <c r="AM222" i="1" s="1"/>
  <c r="AJ222" i="1"/>
  <c r="AK222" i="1" s="1"/>
  <c r="AI222" i="1"/>
  <c r="AL221" i="1"/>
  <c r="AM221" i="1" s="1"/>
  <c r="AJ221" i="1"/>
  <c r="AK221" i="1" s="1"/>
  <c r="AI221" i="1"/>
  <c r="AL220" i="1"/>
  <c r="AM220" i="1" s="1"/>
  <c r="AJ220" i="1"/>
  <c r="AK220" i="1" s="1"/>
  <c r="AI220" i="1"/>
  <c r="AL219" i="1"/>
  <c r="AM219" i="1" s="1"/>
  <c r="AJ219" i="1"/>
  <c r="AK219" i="1" s="1"/>
  <c r="AI219" i="1"/>
  <c r="AL218" i="1"/>
  <c r="AM218" i="1" s="1"/>
  <c r="AJ218" i="1"/>
  <c r="AK218" i="1" s="1"/>
  <c r="AI218" i="1"/>
  <c r="AL217" i="1"/>
  <c r="AM217" i="1" s="1"/>
  <c r="AJ217" i="1"/>
  <c r="AK217" i="1" s="1"/>
  <c r="AI217" i="1"/>
  <c r="AL216" i="1"/>
  <c r="AM216" i="1" s="1"/>
  <c r="AJ216" i="1"/>
  <c r="AK216" i="1" s="1"/>
  <c r="AI216" i="1"/>
  <c r="AL215" i="1"/>
  <c r="AM215" i="1" s="1"/>
  <c r="AJ215" i="1"/>
  <c r="AK215" i="1" s="1"/>
  <c r="AI215" i="1"/>
  <c r="AL244" i="1"/>
  <c r="AM244" i="1" s="1"/>
  <c r="AJ244" i="1"/>
  <c r="AK244" i="1" s="1"/>
  <c r="AI244" i="1"/>
  <c r="AL243" i="1"/>
  <c r="AM243" i="1" s="1"/>
  <c r="AJ243" i="1"/>
  <c r="AK243" i="1" s="1"/>
  <c r="AI243" i="1"/>
  <c r="AL242" i="1"/>
  <c r="AM242" i="1" s="1"/>
  <c r="AJ242" i="1"/>
  <c r="AK242" i="1" s="1"/>
  <c r="AI242" i="1"/>
  <c r="AL241" i="1"/>
  <c r="AM241" i="1" s="1"/>
  <c r="AJ241" i="1"/>
  <c r="AK241" i="1" s="1"/>
  <c r="AI241" i="1"/>
  <c r="AL240" i="1"/>
  <c r="AM240" i="1" s="1"/>
  <c r="AJ240" i="1"/>
  <c r="AK240" i="1" s="1"/>
  <c r="AI240" i="1"/>
  <c r="AL239" i="1"/>
  <c r="AM239" i="1" s="1"/>
  <c r="AJ239" i="1"/>
  <c r="AK239" i="1" s="1"/>
  <c r="AI239" i="1"/>
  <c r="AL238" i="1"/>
  <c r="AM238" i="1" s="1"/>
  <c r="AJ238" i="1"/>
  <c r="AK238" i="1" s="1"/>
  <c r="AI238" i="1"/>
  <c r="AL237" i="1"/>
  <c r="AM237" i="1" s="1"/>
  <c r="AJ237" i="1"/>
  <c r="AK237" i="1" s="1"/>
  <c r="AI237" i="1"/>
  <c r="AL236" i="1"/>
  <c r="AM236" i="1" s="1"/>
  <c r="AJ236" i="1"/>
  <c r="AK236" i="1" s="1"/>
  <c r="AI236" i="1"/>
  <c r="AL235" i="1"/>
  <c r="AM235" i="1" s="1"/>
  <c r="AJ235" i="1"/>
  <c r="AK235" i="1" s="1"/>
  <c r="AI235" i="1"/>
  <c r="AL234" i="1"/>
  <c r="AM234" i="1" s="1"/>
  <c r="AK234" i="1"/>
  <c r="AJ234" i="1"/>
  <c r="AI234" i="1"/>
  <c r="AL233" i="1"/>
  <c r="AM233" i="1" s="1"/>
  <c r="AJ233" i="1"/>
  <c r="AK233" i="1" s="1"/>
  <c r="AI233" i="1"/>
  <c r="AL262" i="1"/>
  <c r="AM262" i="1" s="1"/>
  <c r="AJ262" i="1"/>
  <c r="AK262" i="1" s="1"/>
  <c r="AI262" i="1"/>
  <c r="AL261" i="1"/>
  <c r="AM261" i="1" s="1"/>
  <c r="AJ261" i="1"/>
  <c r="AK261" i="1" s="1"/>
  <c r="AI261" i="1"/>
  <c r="AL260" i="1"/>
  <c r="AM260" i="1" s="1"/>
  <c r="AJ260" i="1"/>
  <c r="AK260" i="1" s="1"/>
  <c r="AI260" i="1"/>
  <c r="AL259" i="1"/>
  <c r="AM259" i="1" s="1"/>
  <c r="AJ259" i="1"/>
  <c r="AK259" i="1" s="1"/>
  <c r="AI259" i="1"/>
  <c r="AL258" i="1"/>
  <c r="AM258" i="1" s="1"/>
  <c r="AJ258" i="1"/>
  <c r="AK258" i="1" s="1"/>
  <c r="AI258" i="1"/>
  <c r="AL257" i="1"/>
  <c r="AM257" i="1" s="1"/>
  <c r="AJ257" i="1"/>
  <c r="AK257" i="1" s="1"/>
  <c r="AI257" i="1"/>
  <c r="AL256" i="1"/>
  <c r="AM256" i="1" s="1"/>
  <c r="AJ256" i="1"/>
  <c r="AK256" i="1" s="1"/>
  <c r="AI256" i="1"/>
  <c r="AL255" i="1"/>
  <c r="AM255" i="1" s="1"/>
  <c r="AJ255" i="1"/>
  <c r="AK255" i="1" s="1"/>
  <c r="AI255" i="1"/>
  <c r="AL254" i="1"/>
  <c r="AM254" i="1" s="1"/>
  <c r="AJ254" i="1"/>
  <c r="AK254" i="1" s="1"/>
  <c r="AI254" i="1"/>
  <c r="AL253" i="1"/>
  <c r="AM253" i="1" s="1"/>
  <c r="AJ253" i="1"/>
  <c r="AK253" i="1" s="1"/>
  <c r="AI253" i="1"/>
  <c r="AM252" i="1"/>
  <c r="AL252" i="1"/>
  <c r="AJ252" i="1"/>
  <c r="AK252" i="1" s="1"/>
  <c r="AI252" i="1"/>
  <c r="AL251" i="1"/>
  <c r="AM251" i="1" s="1"/>
  <c r="AJ251" i="1"/>
  <c r="AK251" i="1" s="1"/>
  <c r="AI251" i="1"/>
  <c r="AL280" i="1"/>
  <c r="AM280" i="1" s="1"/>
  <c r="AJ280" i="1"/>
  <c r="AK280" i="1" s="1"/>
  <c r="AI280" i="1"/>
  <c r="AL279" i="1"/>
  <c r="AM279" i="1" s="1"/>
  <c r="AJ279" i="1"/>
  <c r="AK279" i="1" s="1"/>
  <c r="AI279" i="1"/>
  <c r="AL278" i="1"/>
  <c r="AM278" i="1" s="1"/>
  <c r="AJ278" i="1"/>
  <c r="AK278" i="1" s="1"/>
  <c r="AI278" i="1"/>
  <c r="AL277" i="1"/>
  <c r="AM277" i="1" s="1"/>
  <c r="AJ277" i="1"/>
  <c r="AK277" i="1" s="1"/>
  <c r="AI277" i="1"/>
  <c r="AL276" i="1"/>
  <c r="AM276" i="1" s="1"/>
  <c r="AJ276" i="1"/>
  <c r="AK276" i="1" s="1"/>
  <c r="AI276" i="1"/>
  <c r="AL275" i="1"/>
  <c r="AM275" i="1" s="1"/>
  <c r="AJ275" i="1"/>
  <c r="AK275" i="1" s="1"/>
  <c r="AI275" i="1"/>
  <c r="AL274" i="1"/>
  <c r="AM274" i="1" s="1"/>
  <c r="AJ274" i="1"/>
  <c r="AK274" i="1" s="1"/>
  <c r="AI274" i="1"/>
  <c r="AL273" i="1"/>
  <c r="AM273" i="1" s="1"/>
  <c r="AJ273" i="1"/>
  <c r="AK273" i="1" s="1"/>
  <c r="AI273" i="1"/>
  <c r="AL272" i="1"/>
  <c r="AM272" i="1" s="1"/>
  <c r="AJ272" i="1"/>
  <c r="AK272" i="1" s="1"/>
  <c r="AI272" i="1"/>
  <c r="AL271" i="1"/>
  <c r="AM271" i="1" s="1"/>
  <c r="AJ271" i="1"/>
  <c r="AK271" i="1" s="1"/>
  <c r="AI271" i="1"/>
  <c r="AL270" i="1"/>
  <c r="AM270" i="1" s="1"/>
  <c r="AJ270" i="1"/>
  <c r="AK270" i="1" s="1"/>
  <c r="AI270" i="1"/>
  <c r="AL269" i="1"/>
  <c r="AM269" i="1" s="1"/>
  <c r="AJ269" i="1"/>
  <c r="AK269" i="1" s="1"/>
  <c r="AI269" i="1"/>
  <c r="AL298" i="1"/>
  <c r="AM298" i="1" s="1"/>
  <c r="AJ298" i="1"/>
  <c r="AK298" i="1" s="1"/>
  <c r="AI298" i="1"/>
  <c r="AL297" i="1"/>
  <c r="AM297" i="1" s="1"/>
  <c r="AJ297" i="1"/>
  <c r="AK297" i="1" s="1"/>
  <c r="AI297" i="1"/>
  <c r="AL296" i="1"/>
  <c r="AM296" i="1" s="1"/>
  <c r="AJ296" i="1"/>
  <c r="AK296" i="1" s="1"/>
  <c r="AI296" i="1"/>
  <c r="AL295" i="1"/>
  <c r="AM295" i="1" s="1"/>
  <c r="AJ295" i="1"/>
  <c r="AK295" i="1" s="1"/>
  <c r="AI295" i="1"/>
  <c r="AL294" i="1"/>
  <c r="AM294" i="1" s="1"/>
  <c r="AJ294" i="1"/>
  <c r="AK294" i="1" s="1"/>
  <c r="AI294" i="1"/>
  <c r="AL293" i="1"/>
  <c r="AM293" i="1" s="1"/>
  <c r="AJ293" i="1"/>
  <c r="AK293" i="1" s="1"/>
  <c r="AI293" i="1"/>
  <c r="AL292" i="1"/>
  <c r="AM292" i="1" s="1"/>
  <c r="AJ292" i="1"/>
  <c r="AK292" i="1" s="1"/>
  <c r="AI292" i="1"/>
  <c r="AL291" i="1"/>
  <c r="AM291" i="1" s="1"/>
  <c r="AJ291" i="1"/>
  <c r="AK291" i="1" s="1"/>
  <c r="AI291" i="1"/>
  <c r="AL290" i="1"/>
  <c r="AM290" i="1" s="1"/>
  <c r="AJ290" i="1"/>
  <c r="AK290" i="1" s="1"/>
  <c r="AI290" i="1"/>
  <c r="AL289" i="1"/>
  <c r="AM289" i="1" s="1"/>
  <c r="AJ289" i="1"/>
  <c r="AK289" i="1" s="1"/>
  <c r="AI289" i="1"/>
  <c r="AL288" i="1"/>
  <c r="AM288" i="1" s="1"/>
  <c r="AJ288" i="1"/>
  <c r="AK288" i="1" s="1"/>
  <c r="AI288" i="1"/>
  <c r="AL287" i="1"/>
  <c r="AM287" i="1" s="1"/>
  <c r="AJ287" i="1"/>
  <c r="AK287" i="1" s="1"/>
  <c r="AI287" i="1"/>
  <c r="AL316" i="1"/>
  <c r="AM316" i="1" s="1"/>
  <c r="AJ316" i="1"/>
  <c r="AK316" i="1" s="1"/>
  <c r="AI316" i="1"/>
  <c r="AL315" i="1"/>
  <c r="AM315" i="1" s="1"/>
  <c r="AJ315" i="1"/>
  <c r="AK315" i="1" s="1"/>
  <c r="AI315" i="1"/>
  <c r="AL314" i="1"/>
  <c r="AM314" i="1" s="1"/>
  <c r="AJ314" i="1"/>
  <c r="AK314" i="1" s="1"/>
  <c r="AI314" i="1"/>
  <c r="AL313" i="1"/>
  <c r="AM313" i="1" s="1"/>
  <c r="AJ313" i="1"/>
  <c r="AK313" i="1" s="1"/>
  <c r="AI313" i="1"/>
  <c r="AL312" i="1"/>
  <c r="AM312" i="1" s="1"/>
  <c r="AJ312" i="1"/>
  <c r="AK312" i="1" s="1"/>
  <c r="AI312" i="1"/>
  <c r="AL311" i="1"/>
  <c r="AM311" i="1" s="1"/>
  <c r="AJ311" i="1"/>
  <c r="AK311" i="1" s="1"/>
  <c r="AI311" i="1"/>
  <c r="AL310" i="1"/>
  <c r="AM310" i="1" s="1"/>
  <c r="AJ310" i="1"/>
  <c r="AK310" i="1" s="1"/>
  <c r="AI310" i="1"/>
  <c r="AL309" i="1"/>
  <c r="AM309" i="1" s="1"/>
  <c r="AJ309" i="1"/>
  <c r="AK309" i="1" s="1"/>
  <c r="AI309" i="1"/>
  <c r="AL308" i="1"/>
  <c r="AM308" i="1" s="1"/>
  <c r="AJ308" i="1"/>
  <c r="AK308" i="1" s="1"/>
  <c r="AI308" i="1"/>
  <c r="AL307" i="1"/>
  <c r="AM307" i="1" s="1"/>
  <c r="AJ307" i="1"/>
  <c r="AK307" i="1" s="1"/>
  <c r="AI307" i="1"/>
  <c r="AL306" i="1"/>
  <c r="AM306" i="1" s="1"/>
  <c r="AJ306" i="1"/>
  <c r="AK306" i="1" s="1"/>
  <c r="AI306" i="1"/>
  <c r="AL305" i="1"/>
  <c r="AM305" i="1" s="1"/>
  <c r="AJ305" i="1"/>
  <c r="AK305" i="1" s="1"/>
  <c r="AI305" i="1"/>
  <c r="AL334" i="1"/>
  <c r="AM334" i="1" s="1"/>
  <c r="AK334" i="1"/>
  <c r="AJ334" i="1"/>
  <c r="AI334" i="1"/>
  <c r="AL333" i="1"/>
  <c r="AM333" i="1" s="1"/>
  <c r="AJ333" i="1"/>
  <c r="AK333" i="1" s="1"/>
  <c r="AI333" i="1"/>
  <c r="AL332" i="1"/>
  <c r="AM332" i="1" s="1"/>
  <c r="AJ332" i="1"/>
  <c r="AK332" i="1" s="1"/>
  <c r="AI332" i="1"/>
  <c r="AL331" i="1"/>
  <c r="AM331" i="1" s="1"/>
  <c r="AJ331" i="1"/>
  <c r="AK331" i="1" s="1"/>
  <c r="AI331" i="1"/>
  <c r="AL330" i="1"/>
  <c r="AM330" i="1" s="1"/>
  <c r="AJ330" i="1"/>
  <c r="AK330" i="1" s="1"/>
  <c r="AI330" i="1"/>
  <c r="AL329" i="1"/>
  <c r="AM329" i="1" s="1"/>
  <c r="AJ329" i="1"/>
  <c r="AK329" i="1" s="1"/>
  <c r="AI329" i="1"/>
  <c r="AM328" i="1"/>
  <c r="AL328" i="1"/>
  <c r="AJ328" i="1"/>
  <c r="AK328" i="1" s="1"/>
  <c r="AI328" i="1"/>
  <c r="AL327" i="1"/>
  <c r="AM327" i="1" s="1"/>
  <c r="AJ327" i="1"/>
  <c r="AK327" i="1" s="1"/>
  <c r="AI327" i="1"/>
  <c r="AM326" i="1"/>
  <c r="AL326" i="1"/>
  <c r="AJ326" i="1"/>
  <c r="AK326" i="1" s="1"/>
  <c r="AI326" i="1"/>
  <c r="AL325" i="1"/>
  <c r="AM325" i="1" s="1"/>
  <c r="AJ325" i="1"/>
  <c r="AK325" i="1" s="1"/>
  <c r="AI325" i="1"/>
  <c r="AM324" i="1"/>
  <c r="AL324" i="1"/>
  <c r="AJ324" i="1"/>
  <c r="AK324" i="1" s="1"/>
  <c r="AI324" i="1"/>
  <c r="AL323" i="1"/>
  <c r="AM323" i="1" s="1"/>
  <c r="AJ323" i="1"/>
  <c r="AK323" i="1" s="1"/>
  <c r="AI323" i="1"/>
  <c r="AL352" i="1"/>
  <c r="AM352" i="1" s="1"/>
  <c r="AJ352" i="1"/>
  <c r="AK352" i="1" s="1"/>
  <c r="AI352" i="1"/>
  <c r="AL351" i="1"/>
  <c r="AM351" i="1" s="1"/>
  <c r="AJ351" i="1"/>
  <c r="AK351" i="1" s="1"/>
  <c r="AI351" i="1"/>
  <c r="AL350" i="1"/>
  <c r="AM350" i="1" s="1"/>
  <c r="AJ350" i="1"/>
  <c r="AK350" i="1" s="1"/>
  <c r="AI350" i="1"/>
  <c r="AL349" i="1"/>
  <c r="AM349" i="1" s="1"/>
  <c r="AJ349" i="1"/>
  <c r="AK349" i="1" s="1"/>
  <c r="AI349" i="1"/>
  <c r="AL348" i="1"/>
  <c r="AM348" i="1" s="1"/>
  <c r="AJ348" i="1"/>
  <c r="AK348" i="1" s="1"/>
  <c r="AI348" i="1"/>
  <c r="AL347" i="1"/>
  <c r="AM347" i="1" s="1"/>
  <c r="AJ347" i="1"/>
  <c r="AK347" i="1" s="1"/>
  <c r="AI347" i="1"/>
  <c r="AL346" i="1"/>
  <c r="AM346" i="1" s="1"/>
  <c r="AJ346" i="1"/>
  <c r="AK346" i="1" s="1"/>
  <c r="AI346" i="1"/>
  <c r="AL345" i="1"/>
  <c r="AM345" i="1" s="1"/>
  <c r="AJ345" i="1"/>
  <c r="AK345" i="1" s="1"/>
  <c r="AI345" i="1"/>
  <c r="AL344" i="1"/>
  <c r="AM344" i="1" s="1"/>
  <c r="AJ344" i="1"/>
  <c r="AK344" i="1" s="1"/>
  <c r="AI344" i="1"/>
  <c r="AL343" i="1"/>
  <c r="AM343" i="1" s="1"/>
  <c r="AJ343" i="1"/>
  <c r="AK343" i="1" s="1"/>
  <c r="AI343" i="1"/>
  <c r="AL342" i="1"/>
  <c r="AM342" i="1" s="1"/>
  <c r="AJ342" i="1"/>
  <c r="AK342" i="1" s="1"/>
  <c r="AI342" i="1"/>
  <c r="AL341" i="1"/>
  <c r="AM341" i="1" s="1"/>
  <c r="AJ341" i="1"/>
  <c r="AK341" i="1" s="1"/>
  <c r="AI341" i="1"/>
  <c r="AL370" i="1"/>
  <c r="AM370" i="1" s="1"/>
  <c r="AJ370" i="1"/>
  <c r="AK370" i="1" s="1"/>
  <c r="AI370" i="1"/>
  <c r="AL369" i="1"/>
  <c r="AM369" i="1" s="1"/>
  <c r="AJ369" i="1"/>
  <c r="AK369" i="1" s="1"/>
  <c r="AI369" i="1"/>
  <c r="AL368" i="1"/>
  <c r="AM368" i="1" s="1"/>
  <c r="AJ368" i="1"/>
  <c r="AK368" i="1" s="1"/>
  <c r="AI368" i="1"/>
  <c r="AL367" i="1"/>
  <c r="AM367" i="1" s="1"/>
  <c r="AJ367" i="1"/>
  <c r="AK367" i="1" s="1"/>
  <c r="AI367" i="1"/>
  <c r="AL366" i="1"/>
  <c r="AM366" i="1" s="1"/>
  <c r="AJ366" i="1"/>
  <c r="AK366" i="1" s="1"/>
  <c r="AI366" i="1"/>
  <c r="AL365" i="1"/>
  <c r="AM365" i="1" s="1"/>
  <c r="AJ365" i="1"/>
  <c r="AK365" i="1" s="1"/>
  <c r="AI365" i="1"/>
  <c r="AL364" i="1"/>
  <c r="AM364" i="1" s="1"/>
  <c r="AJ364" i="1"/>
  <c r="AK364" i="1" s="1"/>
  <c r="AI364" i="1"/>
  <c r="AL363" i="1"/>
  <c r="AM363" i="1" s="1"/>
  <c r="AJ363" i="1"/>
  <c r="AK363" i="1" s="1"/>
  <c r="AI363" i="1"/>
  <c r="AL362" i="1"/>
  <c r="AM362" i="1" s="1"/>
  <c r="AJ362" i="1"/>
  <c r="AK362" i="1" s="1"/>
  <c r="AI362" i="1"/>
  <c r="AL361" i="1"/>
  <c r="AM361" i="1" s="1"/>
  <c r="AJ361" i="1"/>
  <c r="AK361" i="1" s="1"/>
  <c r="AI361" i="1"/>
  <c r="AL360" i="1"/>
  <c r="AM360" i="1" s="1"/>
  <c r="AJ360" i="1"/>
  <c r="AK360" i="1" s="1"/>
  <c r="AI360" i="1"/>
  <c r="AL359" i="1"/>
  <c r="AM359" i="1" s="1"/>
  <c r="AJ359" i="1"/>
  <c r="AK359" i="1" s="1"/>
  <c r="AI359" i="1"/>
  <c r="AL388" i="1"/>
  <c r="AM388" i="1" s="1"/>
  <c r="AJ388" i="1"/>
  <c r="AK388" i="1" s="1"/>
  <c r="AI388" i="1"/>
  <c r="AL387" i="1"/>
  <c r="AM387" i="1" s="1"/>
  <c r="AK387" i="1"/>
  <c r="AJ387" i="1"/>
  <c r="AI387" i="1"/>
  <c r="AL386" i="1"/>
  <c r="AM386" i="1" s="1"/>
  <c r="AJ386" i="1"/>
  <c r="AK386" i="1" s="1"/>
  <c r="AI386" i="1"/>
  <c r="AL385" i="1"/>
  <c r="AM385" i="1" s="1"/>
  <c r="AJ385" i="1"/>
  <c r="AK385" i="1" s="1"/>
  <c r="AI385" i="1"/>
  <c r="AL384" i="1"/>
  <c r="AM384" i="1" s="1"/>
  <c r="AJ384" i="1"/>
  <c r="AK384" i="1" s="1"/>
  <c r="AI384" i="1"/>
  <c r="AL383" i="1"/>
  <c r="AM383" i="1" s="1"/>
  <c r="AJ383" i="1"/>
  <c r="AK383" i="1" s="1"/>
  <c r="AI383" i="1"/>
  <c r="AL382" i="1"/>
  <c r="AM382" i="1" s="1"/>
  <c r="AJ382" i="1"/>
  <c r="AK382" i="1" s="1"/>
  <c r="AI382" i="1"/>
  <c r="AL381" i="1"/>
  <c r="AM381" i="1" s="1"/>
  <c r="AJ381" i="1"/>
  <c r="AK381" i="1" s="1"/>
  <c r="AI381" i="1"/>
  <c r="AL380" i="1"/>
  <c r="AM380" i="1" s="1"/>
  <c r="AJ380" i="1"/>
  <c r="AK380" i="1" s="1"/>
  <c r="AI380" i="1"/>
  <c r="AL379" i="1"/>
  <c r="AM379" i="1" s="1"/>
  <c r="AJ379" i="1"/>
  <c r="AK379" i="1" s="1"/>
  <c r="AI379" i="1"/>
  <c r="AL378" i="1"/>
  <c r="AM378" i="1" s="1"/>
  <c r="AJ378" i="1"/>
  <c r="AK378" i="1" s="1"/>
  <c r="AI378" i="1"/>
  <c r="AL377" i="1"/>
  <c r="AM377" i="1" s="1"/>
  <c r="AJ377" i="1"/>
  <c r="AK377" i="1" s="1"/>
  <c r="AI377" i="1"/>
  <c r="AL406" i="1"/>
  <c r="AM406" i="1" s="1"/>
  <c r="AJ406" i="1"/>
  <c r="AK406" i="1" s="1"/>
  <c r="AI406" i="1"/>
  <c r="AL405" i="1"/>
  <c r="AM405" i="1" s="1"/>
  <c r="AJ405" i="1"/>
  <c r="AK405" i="1" s="1"/>
  <c r="AI405" i="1"/>
  <c r="AL404" i="1"/>
  <c r="AM404" i="1" s="1"/>
  <c r="AJ404" i="1"/>
  <c r="AK404" i="1" s="1"/>
  <c r="AI404" i="1"/>
  <c r="AL403" i="1"/>
  <c r="AM403" i="1" s="1"/>
  <c r="AJ403" i="1"/>
  <c r="AK403" i="1" s="1"/>
  <c r="AI403" i="1"/>
  <c r="AL402" i="1"/>
  <c r="AM402" i="1" s="1"/>
  <c r="AJ402" i="1"/>
  <c r="AK402" i="1" s="1"/>
  <c r="AI402" i="1"/>
  <c r="AL401" i="1"/>
  <c r="AM401" i="1" s="1"/>
  <c r="AJ401" i="1"/>
  <c r="AK401" i="1" s="1"/>
  <c r="AI401" i="1"/>
  <c r="AL400" i="1"/>
  <c r="AM400" i="1" s="1"/>
  <c r="AJ400" i="1"/>
  <c r="AK400" i="1" s="1"/>
  <c r="AI400" i="1"/>
  <c r="AL399" i="1"/>
  <c r="AM399" i="1" s="1"/>
  <c r="AJ399" i="1"/>
  <c r="AK399" i="1" s="1"/>
  <c r="AI399" i="1"/>
  <c r="AL398" i="1"/>
  <c r="AM398" i="1" s="1"/>
  <c r="AJ398" i="1"/>
  <c r="AK398" i="1" s="1"/>
  <c r="AI398" i="1"/>
  <c r="AL397" i="1"/>
  <c r="AM397" i="1" s="1"/>
  <c r="AJ397" i="1"/>
  <c r="AK397" i="1" s="1"/>
  <c r="AI397" i="1"/>
  <c r="AM396" i="1"/>
  <c r="AL396" i="1"/>
  <c r="AJ396" i="1"/>
  <c r="AK396" i="1" s="1"/>
  <c r="AI396" i="1"/>
  <c r="AL395" i="1"/>
  <c r="AM395" i="1" s="1"/>
  <c r="AJ395" i="1"/>
  <c r="AK395" i="1" s="1"/>
  <c r="AI395" i="1"/>
  <c r="AL424" i="1"/>
  <c r="AM424" i="1" s="1"/>
  <c r="AJ424" i="1"/>
  <c r="AK424" i="1" s="1"/>
  <c r="AI424" i="1"/>
  <c r="AL422" i="1"/>
  <c r="AM422" i="1" s="1"/>
  <c r="AJ422" i="1"/>
  <c r="AK422" i="1" s="1"/>
  <c r="AI422" i="1"/>
  <c r="AL421" i="1"/>
  <c r="AM421" i="1" s="1"/>
  <c r="AJ421" i="1"/>
  <c r="AK421" i="1" s="1"/>
  <c r="AI421" i="1"/>
  <c r="AL420" i="1"/>
  <c r="AM420" i="1" s="1"/>
  <c r="AJ420" i="1"/>
  <c r="AK420" i="1" s="1"/>
  <c r="AI420" i="1"/>
  <c r="AL419" i="1"/>
  <c r="AM419" i="1" s="1"/>
  <c r="AJ419" i="1"/>
  <c r="AK419" i="1" s="1"/>
  <c r="AI419" i="1"/>
  <c r="AL418" i="1"/>
  <c r="AM418" i="1" s="1"/>
  <c r="AJ418" i="1"/>
  <c r="AK418" i="1" s="1"/>
  <c r="AI418" i="1"/>
  <c r="AL417" i="1"/>
  <c r="AM417" i="1" s="1"/>
  <c r="AJ417" i="1"/>
  <c r="AK417" i="1" s="1"/>
  <c r="AI417" i="1"/>
  <c r="AL416" i="1"/>
  <c r="AM416" i="1" s="1"/>
  <c r="AJ416" i="1"/>
  <c r="AK416" i="1" s="1"/>
  <c r="AI416" i="1"/>
  <c r="AM415" i="1"/>
  <c r="AL415" i="1"/>
  <c r="AJ415" i="1"/>
  <c r="AK415" i="1" s="1"/>
  <c r="AI415" i="1"/>
  <c r="AL414" i="1"/>
  <c r="AM414" i="1" s="1"/>
  <c r="AJ414" i="1"/>
  <c r="AK414" i="1" s="1"/>
  <c r="AI414" i="1"/>
  <c r="AM413" i="1"/>
  <c r="AL413" i="1"/>
  <c r="AJ413" i="1"/>
  <c r="AK413" i="1" s="1"/>
  <c r="AI413" i="1"/>
  <c r="AL442" i="1"/>
  <c r="AM442" i="1" s="1"/>
  <c r="AJ442" i="1"/>
  <c r="AK442" i="1" s="1"/>
  <c r="AI442" i="1"/>
  <c r="AL441" i="1"/>
  <c r="AM441" i="1" s="1"/>
  <c r="AJ441" i="1"/>
  <c r="AK441" i="1" s="1"/>
  <c r="AI441" i="1"/>
  <c r="AL440" i="1"/>
  <c r="AM440" i="1" s="1"/>
  <c r="AJ440" i="1"/>
  <c r="AK440" i="1" s="1"/>
  <c r="AI440" i="1"/>
  <c r="AL439" i="1"/>
  <c r="AM439" i="1" s="1"/>
  <c r="AJ439" i="1"/>
  <c r="AK439" i="1" s="1"/>
  <c r="AI439" i="1"/>
  <c r="AL438" i="1"/>
  <c r="AM438" i="1" s="1"/>
  <c r="AJ438" i="1"/>
  <c r="AK438" i="1" s="1"/>
  <c r="AI438" i="1"/>
  <c r="AL437" i="1"/>
  <c r="AM437" i="1" s="1"/>
  <c r="AJ437" i="1"/>
  <c r="AK437" i="1" s="1"/>
  <c r="AI437" i="1"/>
  <c r="AL436" i="1"/>
  <c r="AM436" i="1" s="1"/>
  <c r="AJ436" i="1"/>
  <c r="AK436" i="1" s="1"/>
  <c r="AI436" i="1"/>
  <c r="AL435" i="1"/>
  <c r="AM435" i="1" s="1"/>
  <c r="AJ435" i="1"/>
  <c r="AK435" i="1" s="1"/>
  <c r="AI435" i="1"/>
  <c r="AL434" i="1"/>
  <c r="AM434" i="1" s="1"/>
  <c r="AJ434" i="1"/>
  <c r="AK434" i="1" s="1"/>
  <c r="AI434" i="1"/>
  <c r="AL433" i="1"/>
  <c r="AM433" i="1" s="1"/>
  <c r="AJ433" i="1"/>
  <c r="AK433" i="1" s="1"/>
  <c r="AI433" i="1"/>
  <c r="AL432" i="1"/>
  <c r="AM432" i="1" s="1"/>
  <c r="AJ432" i="1"/>
  <c r="AK432" i="1" s="1"/>
  <c r="AI432" i="1"/>
  <c r="AL431" i="1"/>
  <c r="AM431" i="1" s="1"/>
  <c r="AJ431" i="1"/>
  <c r="AK431" i="1" s="1"/>
  <c r="AI431" i="1"/>
  <c r="AL460" i="1"/>
  <c r="AM460" i="1" s="1"/>
  <c r="AK460" i="1"/>
  <c r="AJ460" i="1"/>
  <c r="AI460" i="1"/>
  <c r="AL459" i="1"/>
  <c r="AM459" i="1" s="1"/>
  <c r="AJ459" i="1"/>
  <c r="AK459" i="1" s="1"/>
  <c r="AI459" i="1"/>
  <c r="AL458" i="1"/>
  <c r="AM458" i="1" s="1"/>
  <c r="AJ458" i="1"/>
  <c r="AK458" i="1" s="1"/>
  <c r="AI458" i="1"/>
  <c r="AL457" i="1"/>
  <c r="AM457" i="1" s="1"/>
  <c r="AJ457" i="1"/>
  <c r="AK457" i="1" s="1"/>
  <c r="AI457" i="1"/>
  <c r="AL456" i="1"/>
  <c r="AM456" i="1" s="1"/>
  <c r="AJ456" i="1"/>
  <c r="AK456" i="1" s="1"/>
  <c r="AI456" i="1"/>
  <c r="AL455" i="1"/>
  <c r="AM455" i="1" s="1"/>
  <c r="AJ455" i="1"/>
  <c r="AK455" i="1" s="1"/>
  <c r="AI455" i="1"/>
  <c r="AL454" i="1"/>
  <c r="AM454" i="1" s="1"/>
  <c r="AJ454" i="1"/>
  <c r="AK454" i="1" s="1"/>
  <c r="AI454" i="1"/>
  <c r="AL453" i="1"/>
  <c r="AM453" i="1" s="1"/>
  <c r="AJ453" i="1"/>
  <c r="AK453" i="1" s="1"/>
  <c r="AI453" i="1"/>
  <c r="AL452" i="1"/>
  <c r="AM452" i="1" s="1"/>
  <c r="AJ452" i="1"/>
  <c r="AK452" i="1" s="1"/>
  <c r="AI452" i="1"/>
  <c r="AL451" i="1"/>
  <c r="AM451" i="1" s="1"/>
  <c r="AJ451" i="1"/>
  <c r="AK451" i="1" s="1"/>
  <c r="AI451" i="1"/>
  <c r="AL450" i="1"/>
  <c r="AM450" i="1" s="1"/>
  <c r="AJ450" i="1"/>
  <c r="AK450" i="1" s="1"/>
  <c r="AI450" i="1"/>
  <c r="AL449" i="1"/>
  <c r="AM449" i="1" s="1"/>
  <c r="AJ449" i="1"/>
  <c r="AK449" i="1" s="1"/>
  <c r="AI449" i="1"/>
  <c r="AM467" i="1"/>
  <c r="AL468" i="1"/>
  <c r="AM468" i="1" s="1"/>
  <c r="AL469" i="1"/>
  <c r="AM469" i="1" s="1"/>
  <c r="AL470" i="1"/>
  <c r="AM470" i="1" s="1"/>
  <c r="AL471" i="1"/>
  <c r="AM471" i="1" s="1"/>
  <c r="AL472" i="1"/>
  <c r="AM472" i="1" s="1"/>
  <c r="AL473" i="1"/>
  <c r="AM473" i="1" s="1"/>
  <c r="AL474" i="1"/>
  <c r="AM474" i="1" s="1"/>
  <c r="AL475" i="1"/>
  <c r="AM475" i="1" s="1"/>
  <c r="AL476" i="1"/>
  <c r="AM476" i="1" s="1"/>
  <c r="AL477" i="1"/>
  <c r="AM477" i="1" s="1"/>
  <c r="AL478" i="1"/>
  <c r="AM478" i="1" s="1"/>
  <c r="AL467" i="1"/>
  <c r="AJ468" i="1"/>
  <c r="AK468" i="1" s="1"/>
  <c r="AJ469" i="1"/>
  <c r="AK469" i="1" s="1"/>
  <c r="AJ470" i="1"/>
  <c r="AK470" i="1" s="1"/>
  <c r="AJ471" i="1"/>
  <c r="AK471" i="1" s="1"/>
  <c r="AJ472" i="1"/>
  <c r="AK472" i="1" s="1"/>
  <c r="AJ473" i="1"/>
  <c r="AK473" i="1" s="1"/>
  <c r="AJ474" i="1"/>
  <c r="AK474" i="1" s="1"/>
  <c r="AJ475" i="1"/>
  <c r="AK475" i="1" s="1"/>
  <c r="AJ476" i="1"/>
  <c r="AK476" i="1" s="1"/>
  <c r="AJ477" i="1"/>
  <c r="AK477" i="1" s="1"/>
  <c r="AJ478" i="1"/>
  <c r="AK478" i="1" s="1"/>
  <c r="AJ467" i="1"/>
  <c r="AK467" i="1" s="1"/>
  <c r="AI468" i="1"/>
  <c r="AI469" i="1"/>
  <c r="AI470" i="1"/>
  <c r="AI471" i="1"/>
  <c r="AI472" i="1"/>
  <c r="AI473" i="1"/>
  <c r="AI474" i="1"/>
  <c r="AI475" i="1"/>
  <c r="AI476" i="1"/>
  <c r="AI477" i="1"/>
  <c r="AI478" i="1"/>
  <c r="AI467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51" i="1"/>
  <c r="AF150" i="1"/>
  <c r="AF149" i="1"/>
  <c r="AF148" i="1"/>
  <c r="AF147" i="1"/>
  <c r="AF146" i="1"/>
  <c r="AF145" i="1"/>
  <c r="AF144" i="1"/>
  <c r="AF143" i="1"/>
  <c r="AF142" i="1"/>
  <c r="AF141" i="1"/>
  <c r="AF140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89" i="1"/>
  <c r="AF188" i="1"/>
  <c r="AF187" i="1"/>
  <c r="AF186" i="1"/>
  <c r="AF185" i="1"/>
  <c r="AF184" i="1"/>
  <c r="AF183" i="1"/>
  <c r="AF182" i="1"/>
  <c r="AF181" i="1"/>
  <c r="AF180" i="1"/>
  <c r="AF179" i="1"/>
  <c r="AF178" i="1"/>
  <c r="AF208" i="1"/>
  <c r="AF207" i="1"/>
  <c r="AF206" i="1"/>
  <c r="AF205" i="1"/>
  <c r="AF204" i="1"/>
  <c r="AF203" i="1"/>
  <c r="AF202" i="1"/>
  <c r="AF201" i="1"/>
  <c r="AF200" i="1"/>
  <c r="AF199" i="1"/>
  <c r="AF198" i="1"/>
  <c r="AF19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62" i="1"/>
  <c r="AF261" i="1"/>
  <c r="AF260" i="1"/>
  <c r="AF259" i="1"/>
  <c r="AF258" i="1"/>
  <c r="AF257" i="1"/>
  <c r="AF256" i="1"/>
  <c r="AF255" i="1"/>
  <c r="AF254" i="1"/>
  <c r="AF253" i="1"/>
  <c r="AF252" i="1"/>
  <c r="AF25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82" i="1" s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316" i="1"/>
  <c r="AF315" i="1"/>
  <c r="AF314" i="1"/>
  <c r="AF313" i="1"/>
  <c r="AF312" i="1"/>
  <c r="AF311" i="1"/>
  <c r="AF310" i="1"/>
  <c r="AF309" i="1"/>
  <c r="AF308" i="1"/>
  <c r="AF307" i="1"/>
  <c r="AF306" i="1"/>
  <c r="AF30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88" i="1"/>
  <c r="AF387" i="1"/>
  <c r="AF386" i="1"/>
  <c r="AF385" i="1"/>
  <c r="AF384" i="1"/>
  <c r="AF383" i="1"/>
  <c r="AF382" i="1"/>
  <c r="AF381" i="1"/>
  <c r="AF380" i="1"/>
  <c r="AF379" i="1"/>
  <c r="AF378" i="1"/>
  <c r="AF37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D468" i="1"/>
  <c r="AE468" i="1"/>
  <c r="AF468" i="1"/>
  <c r="AF467" i="1"/>
  <c r="AF450" i="1"/>
  <c r="AF451" i="1"/>
  <c r="AF452" i="1"/>
  <c r="AF453" i="1"/>
  <c r="AF454" i="1"/>
  <c r="AF455" i="1"/>
  <c r="AF456" i="1"/>
  <c r="AF457" i="1"/>
  <c r="AF458" i="1"/>
  <c r="AF459" i="1"/>
  <c r="AF460" i="1"/>
  <c r="AF449" i="1"/>
  <c r="AF432" i="1"/>
  <c r="AF433" i="1"/>
  <c r="AF434" i="1"/>
  <c r="AF435" i="1"/>
  <c r="AF436" i="1"/>
  <c r="AF437" i="1"/>
  <c r="AF438" i="1"/>
  <c r="AF439" i="1"/>
  <c r="AF440" i="1"/>
  <c r="AF441" i="1"/>
  <c r="AF442" i="1"/>
  <c r="AF431" i="1"/>
  <c r="AE467" i="1"/>
  <c r="AD467" i="1"/>
  <c r="AG480" i="1"/>
  <c r="AC480" i="1"/>
  <c r="AB480" i="1"/>
  <c r="O480" i="1"/>
  <c r="AA480" i="1"/>
  <c r="Z480" i="1"/>
  <c r="Y480" i="1"/>
  <c r="S480" i="1"/>
  <c r="R480" i="1"/>
  <c r="Q480" i="1"/>
  <c r="P480" i="1"/>
  <c r="X480" i="1"/>
  <c r="W480" i="1"/>
  <c r="V480" i="1"/>
  <c r="N480" i="1"/>
  <c r="M480" i="1"/>
  <c r="I480" i="1"/>
  <c r="L480" i="1"/>
  <c r="F480" i="1"/>
  <c r="H480" i="1"/>
  <c r="G480" i="1"/>
  <c r="K480" i="1"/>
  <c r="J480" i="1"/>
  <c r="E480" i="1"/>
  <c r="D480" i="1"/>
  <c r="C480" i="1"/>
  <c r="B480" i="1"/>
  <c r="AG479" i="1"/>
  <c r="AC479" i="1"/>
  <c r="AB479" i="1"/>
  <c r="U479" i="1"/>
  <c r="T479" i="1"/>
  <c r="B479" i="1"/>
  <c r="AE460" i="1"/>
  <c r="AE459" i="1"/>
  <c r="AE458" i="1"/>
  <c r="AE456" i="1"/>
  <c r="AE457" i="1"/>
  <c r="AE455" i="1"/>
  <c r="AF336" i="1" l="1"/>
  <c r="AF300" i="1"/>
  <c r="AN444" i="1"/>
  <c r="AF408" i="1"/>
  <c r="AF372" i="1"/>
  <c r="AN480" i="1"/>
  <c r="AF264" i="1"/>
  <c r="AF228" i="1"/>
  <c r="AF191" i="1"/>
  <c r="AF153" i="1"/>
  <c r="AF390" i="1"/>
  <c r="AF354" i="1"/>
  <c r="AF318" i="1"/>
  <c r="AF426" i="1"/>
  <c r="AF246" i="1"/>
  <c r="AF210" i="1"/>
  <c r="AF172" i="1"/>
  <c r="AF134" i="1"/>
  <c r="AL498" i="1"/>
  <c r="AM498" i="1" s="1"/>
  <c r="AI498" i="1"/>
  <c r="AD497" i="1"/>
  <c r="AJ498" i="1"/>
  <c r="AK498" i="1" s="1"/>
  <c r="AF480" i="1"/>
  <c r="AL480" i="1"/>
  <c r="AM480" i="1" s="1"/>
  <c r="AJ480" i="1"/>
  <c r="AK480" i="1" s="1"/>
  <c r="AI480" i="1"/>
  <c r="AE480" i="1"/>
  <c r="AF462" i="1"/>
  <c r="AF444" i="1"/>
  <c r="AD480" i="1"/>
  <c r="AD479" i="1"/>
  <c r="AE454" i="1"/>
  <c r="AE453" i="1"/>
  <c r="AE452" i="1"/>
  <c r="AE451" i="1"/>
  <c r="AE450" i="1"/>
  <c r="AE449" i="1"/>
  <c r="AD450" i="1"/>
  <c r="AD451" i="1"/>
  <c r="AD452" i="1"/>
  <c r="AD453" i="1"/>
  <c r="AD454" i="1"/>
  <c r="AD455" i="1"/>
  <c r="AD456" i="1"/>
  <c r="AD457" i="1"/>
  <c r="AD458" i="1"/>
  <c r="AD459" i="1"/>
  <c r="AD460" i="1"/>
  <c r="AD449" i="1"/>
  <c r="AG462" i="1"/>
  <c r="AC462" i="1"/>
  <c r="AB462" i="1"/>
  <c r="O462" i="1"/>
  <c r="AA462" i="1"/>
  <c r="Z462" i="1"/>
  <c r="Y462" i="1"/>
  <c r="S462" i="1"/>
  <c r="R462" i="1"/>
  <c r="Q462" i="1"/>
  <c r="P462" i="1"/>
  <c r="X462" i="1"/>
  <c r="W462" i="1"/>
  <c r="V462" i="1"/>
  <c r="N462" i="1"/>
  <c r="M462" i="1"/>
  <c r="I462" i="1"/>
  <c r="L462" i="1"/>
  <c r="F462" i="1"/>
  <c r="H462" i="1"/>
  <c r="G462" i="1"/>
  <c r="K462" i="1"/>
  <c r="J462" i="1"/>
  <c r="E462" i="1"/>
  <c r="D462" i="1"/>
  <c r="C462" i="1"/>
  <c r="B462" i="1"/>
  <c r="AG461" i="1"/>
  <c r="AC461" i="1"/>
  <c r="AB461" i="1"/>
  <c r="U461" i="1"/>
  <c r="T461" i="1"/>
  <c r="M461" i="1"/>
  <c r="B461" i="1"/>
  <c r="AD442" i="1"/>
  <c r="AD441" i="1"/>
  <c r="AE442" i="1"/>
  <c r="AE441" i="1"/>
  <c r="AD440" i="1"/>
  <c r="AE440" i="1"/>
  <c r="AD439" i="1"/>
  <c r="AE439" i="1"/>
  <c r="AD438" i="1"/>
  <c r="AE438" i="1"/>
  <c r="AD437" i="1"/>
  <c r="AE437" i="1"/>
  <c r="AD436" i="1"/>
  <c r="AE436" i="1"/>
  <c r="AD435" i="1"/>
  <c r="AE435" i="1"/>
  <c r="AE434" i="1"/>
  <c r="AD434" i="1"/>
  <c r="AE433" i="1"/>
  <c r="AD433" i="1"/>
  <c r="AE432" i="1"/>
  <c r="AD432" i="1"/>
  <c r="AG444" i="1"/>
  <c r="AG443" i="1"/>
  <c r="AE431" i="1"/>
  <c r="AD431" i="1"/>
  <c r="AC444" i="1"/>
  <c r="AB444" i="1"/>
  <c r="O444" i="1"/>
  <c r="AA444" i="1"/>
  <c r="Z444" i="1"/>
  <c r="Y444" i="1"/>
  <c r="S444" i="1"/>
  <c r="R444" i="1"/>
  <c r="Q444" i="1"/>
  <c r="P444" i="1"/>
  <c r="X444" i="1"/>
  <c r="W444" i="1"/>
  <c r="V444" i="1"/>
  <c r="N444" i="1"/>
  <c r="M444" i="1"/>
  <c r="I444" i="1"/>
  <c r="L444" i="1"/>
  <c r="F444" i="1"/>
  <c r="H444" i="1"/>
  <c r="G444" i="1"/>
  <c r="K444" i="1"/>
  <c r="J444" i="1"/>
  <c r="E444" i="1"/>
  <c r="D444" i="1"/>
  <c r="B444" i="1"/>
  <c r="AC443" i="1"/>
  <c r="AB443" i="1"/>
  <c r="U443" i="1"/>
  <c r="T443" i="1"/>
  <c r="M443" i="1"/>
  <c r="B443" i="1"/>
  <c r="C444" i="1"/>
  <c r="AD424" i="1"/>
  <c r="AE424" i="1" s="1"/>
  <c r="AD423" i="1"/>
  <c r="AE423" i="1" s="1"/>
  <c r="C423" i="1"/>
  <c r="AN423" i="1" s="1"/>
  <c r="AN426" i="1" s="1"/>
  <c r="AD422" i="1"/>
  <c r="AE422" i="1" s="1"/>
  <c r="AD421" i="1"/>
  <c r="AE421" i="1" s="1"/>
  <c r="AD420" i="1"/>
  <c r="AE420" i="1" s="1"/>
  <c r="Z390" i="1"/>
  <c r="Y390" i="1"/>
  <c r="I377" i="1"/>
  <c r="I378" i="1"/>
  <c r="I379" i="1"/>
  <c r="I380" i="1"/>
  <c r="L377" i="1"/>
  <c r="L378" i="1"/>
  <c r="L379" i="1"/>
  <c r="L380" i="1"/>
  <c r="F377" i="1"/>
  <c r="F378" i="1"/>
  <c r="F379" i="1"/>
  <c r="F380" i="1"/>
  <c r="AD419" i="1"/>
  <c r="AE419" i="1" s="1"/>
  <c r="AD418" i="1"/>
  <c r="AE418" i="1" s="1"/>
  <c r="AD417" i="1"/>
  <c r="AE417" i="1" s="1"/>
  <c r="AD416" i="1"/>
  <c r="AD415" i="1"/>
  <c r="AE415" i="1" s="1"/>
  <c r="AD414" i="1"/>
  <c r="AE414" i="1" s="1"/>
  <c r="AD413" i="1"/>
  <c r="AE413" i="1" s="1"/>
  <c r="AC426" i="1"/>
  <c r="AB426" i="1"/>
  <c r="O426" i="1"/>
  <c r="AA426" i="1"/>
  <c r="Z426" i="1"/>
  <c r="Y426" i="1"/>
  <c r="S426" i="1"/>
  <c r="R426" i="1"/>
  <c r="Q426" i="1"/>
  <c r="P426" i="1"/>
  <c r="X426" i="1"/>
  <c r="W426" i="1"/>
  <c r="V426" i="1"/>
  <c r="N426" i="1"/>
  <c r="M426" i="1"/>
  <c r="I426" i="1"/>
  <c r="L426" i="1"/>
  <c r="F426" i="1"/>
  <c r="H426" i="1"/>
  <c r="G426" i="1"/>
  <c r="K426" i="1"/>
  <c r="J426" i="1"/>
  <c r="E426" i="1"/>
  <c r="D426" i="1"/>
  <c r="B426" i="1"/>
  <c r="AC425" i="1"/>
  <c r="AB425" i="1"/>
  <c r="U425" i="1"/>
  <c r="T425" i="1"/>
  <c r="M425" i="1"/>
  <c r="B425" i="1"/>
  <c r="B19" i="1"/>
  <c r="B20" i="1" s="1"/>
  <c r="C19" i="1"/>
  <c r="C20" i="1" s="1"/>
  <c r="P7" i="1" s="1"/>
  <c r="D19" i="1"/>
  <c r="D20" i="1" s="1"/>
  <c r="E19" i="1"/>
  <c r="E20" i="1" s="1"/>
  <c r="J19" i="1"/>
  <c r="J20" i="1" s="1"/>
  <c r="K19" i="1"/>
  <c r="K20" i="1" s="1"/>
  <c r="G19" i="1"/>
  <c r="G20" i="1" s="1"/>
  <c r="H19" i="1"/>
  <c r="H20" i="1" s="1"/>
  <c r="F19" i="1"/>
  <c r="F20" i="1" s="1"/>
  <c r="L19" i="1"/>
  <c r="L20" i="1" s="1"/>
  <c r="I19" i="1"/>
  <c r="I20" i="1" s="1"/>
  <c r="M19" i="1"/>
  <c r="M20" i="1" s="1"/>
  <c r="N19" i="1"/>
  <c r="N20" i="1" s="1"/>
  <c r="V19" i="1"/>
  <c r="V20" i="1" s="1"/>
  <c r="W19" i="1"/>
  <c r="W20" i="1" s="1"/>
  <c r="X19" i="1"/>
  <c r="X20" i="1" s="1"/>
  <c r="B38" i="1"/>
  <c r="B39" i="1" s="1"/>
  <c r="C38" i="1"/>
  <c r="C39" i="1" s="1"/>
  <c r="P8" i="1" s="1"/>
  <c r="D38" i="1"/>
  <c r="D39" i="1" s="1"/>
  <c r="E38" i="1"/>
  <c r="E39" i="1" s="1"/>
  <c r="J38" i="1"/>
  <c r="J39" i="1" s="1"/>
  <c r="K38" i="1"/>
  <c r="K39" i="1" s="1"/>
  <c r="G38" i="1"/>
  <c r="G39" i="1" s="1"/>
  <c r="H38" i="1"/>
  <c r="H39" i="1" s="1"/>
  <c r="F38" i="1"/>
  <c r="F39" i="1" s="1"/>
  <c r="L38" i="1"/>
  <c r="L39" i="1" s="1"/>
  <c r="I38" i="1"/>
  <c r="I39" i="1" s="1"/>
  <c r="M38" i="1"/>
  <c r="M39" i="1" s="1"/>
  <c r="N38" i="1"/>
  <c r="N39" i="1" s="1"/>
  <c r="V38" i="1"/>
  <c r="V39" i="1" s="1"/>
  <c r="W38" i="1"/>
  <c r="W39" i="1" s="1"/>
  <c r="X38" i="1"/>
  <c r="X39" i="1" s="1"/>
  <c r="B57" i="1"/>
  <c r="B58" i="1" s="1"/>
  <c r="C57" i="1"/>
  <c r="C58" i="1" s="1"/>
  <c r="P9" i="1" s="1"/>
  <c r="D57" i="1"/>
  <c r="D58" i="1" s="1"/>
  <c r="E57" i="1"/>
  <c r="E58" i="1" s="1"/>
  <c r="J57" i="1"/>
  <c r="J58" i="1" s="1"/>
  <c r="K57" i="1"/>
  <c r="K58" i="1" s="1"/>
  <c r="G57" i="1"/>
  <c r="G58" i="1" s="1"/>
  <c r="H57" i="1"/>
  <c r="H58" i="1" s="1"/>
  <c r="F57" i="1"/>
  <c r="F58" i="1" s="1"/>
  <c r="L57" i="1"/>
  <c r="L58" i="1" s="1"/>
  <c r="I57" i="1"/>
  <c r="I58" i="1" s="1"/>
  <c r="M57" i="1"/>
  <c r="M58" i="1" s="1"/>
  <c r="N57" i="1"/>
  <c r="N58" i="1" s="1"/>
  <c r="V57" i="1"/>
  <c r="V58" i="1" s="1"/>
  <c r="B76" i="1"/>
  <c r="C76" i="1"/>
  <c r="D76" i="1"/>
  <c r="E76" i="1"/>
  <c r="J76" i="1"/>
  <c r="K76" i="1"/>
  <c r="G76" i="1"/>
  <c r="H76" i="1"/>
  <c r="F76" i="1"/>
  <c r="L76" i="1"/>
  <c r="I76" i="1"/>
  <c r="M76" i="1"/>
  <c r="N76" i="1"/>
  <c r="V76" i="1"/>
  <c r="W76" i="1"/>
  <c r="X76" i="1"/>
  <c r="AB76" i="1"/>
  <c r="B77" i="1"/>
  <c r="C77" i="1"/>
  <c r="P10" i="1" s="1"/>
  <c r="D77" i="1"/>
  <c r="E77" i="1"/>
  <c r="J77" i="1"/>
  <c r="K77" i="1"/>
  <c r="G77" i="1"/>
  <c r="H77" i="1"/>
  <c r="F77" i="1"/>
  <c r="L77" i="1"/>
  <c r="I77" i="1"/>
  <c r="M77" i="1"/>
  <c r="N77" i="1"/>
  <c r="V77" i="1"/>
  <c r="W77" i="1"/>
  <c r="X77" i="1"/>
  <c r="AB77" i="1"/>
  <c r="AC84" i="1"/>
  <c r="AC85" i="1"/>
  <c r="AC86" i="1"/>
  <c r="AC87" i="1"/>
  <c r="AC88" i="1"/>
  <c r="AC89" i="1"/>
  <c r="AC90" i="1"/>
  <c r="AC91" i="1"/>
  <c r="AC92" i="1"/>
  <c r="AC93" i="1"/>
  <c r="AC94" i="1"/>
  <c r="B95" i="1"/>
  <c r="C95" i="1"/>
  <c r="D95" i="1"/>
  <c r="E95" i="1"/>
  <c r="J95" i="1"/>
  <c r="K95" i="1"/>
  <c r="G95" i="1"/>
  <c r="H95" i="1"/>
  <c r="F95" i="1"/>
  <c r="L95" i="1"/>
  <c r="I95" i="1"/>
  <c r="M95" i="1"/>
  <c r="N95" i="1"/>
  <c r="V95" i="1"/>
  <c r="W95" i="1"/>
  <c r="X95" i="1"/>
  <c r="AB95" i="1"/>
  <c r="AD95" i="1"/>
  <c r="AE95" i="1"/>
  <c r="B96" i="1"/>
  <c r="C96" i="1"/>
  <c r="P11" i="1" s="1"/>
  <c r="D96" i="1"/>
  <c r="E96" i="1"/>
  <c r="J96" i="1"/>
  <c r="K96" i="1"/>
  <c r="G96" i="1"/>
  <c r="H96" i="1"/>
  <c r="F96" i="1"/>
  <c r="L96" i="1"/>
  <c r="I96" i="1"/>
  <c r="M96" i="1"/>
  <c r="N96" i="1"/>
  <c r="V96" i="1"/>
  <c r="W96" i="1"/>
  <c r="X96" i="1"/>
  <c r="AB96" i="1"/>
  <c r="X102" i="1"/>
  <c r="AC102" i="1"/>
  <c r="X103" i="1"/>
  <c r="AC103" i="1"/>
  <c r="X104" i="1"/>
  <c r="AC104" i="1"/>
  <c r="X105" i="1"/>
  <c r="AC105" i="1"/>
  <c r="X106" i="1"/>
  <c r="AC106" i="1"/>
  <c r="X107" i="1"/>
  <c r="AC107" i="1"/>
  <c r="X108" i="1"/>
  <c r="AC108" i="1"/>
  <c r="X109" i="1"/>
  <c r="AC109" i="1"/>
  <c r="X110" i="1"/>
  <c r="AC110" i="1"/>
  <c r="X111" i="1"/>
  <c r="AC111" i="1"/>
  <c r="X112" i="1"/>
  <c r="AC112" i="1"/>
  <c r="X113" i="1"/>
  <c r="AC113" i="1"/>
  <c r="B114" i="1"/>
  <c r="C114" i="1"/>
  <c r="D114" i="1"/>
  <c r="E114" i="1"/>
  <c r="J114" i="1"/>
  <c r="K114" i="1"/>
  <c r="G114" i="1"/>
  <c r="H114" i="1"/>
  <c r="F114" i="1"/>
  <c r="L114" i="1"/>
  <c r="I114" i="1"/>
  <c r="M114" i="1"/>
  <c r="N114" i="1"/>
  <c r="V114" i="1"/>
  <c r="W114" i="1"/>
  <c r="AB114" i="1"/>
  <c r="AD114" i="1"/>
  <c r="AE114" i="1"/>
  <c r="B115" i="1"/>
  <c r="C115" i="1"/>
  <c r="P12" i="1" s="1"/>
  <c r="D115" i="1"/>
  <c r="E115" i="1"/>
  <c r="J115" i="1"/>
  <c r="K115" i="1"/>
  <c r="G115" i="1"/>
  <c r="H115" i="1"/>
  <c r="F115" i="1"/>
  <c r="L115" i="1"/>
  <c r="I115" i="1"/>
  <c r="M115" i="1"/>
  <c r="N115" i="1"/>
  <c r="V115" i="1"/>
  <c r="W115" i="1"/>
  <c r="AB115" i="1"/>
  <c r="AD121" i="1"/>
  <c r="AE121" i="1" s="1"/>
  <c r="AD122" i="1"/>
  <c r="AE122" i="1" s="1"/>
  <c r="AD123" i="1"/>
  <c r="AE123" i="1" s="1"/>
  <c r="AD124" i="1"/>
  <c r="AE124" i="1" s="1"/>
  <c r="AD125" i="1"/>
  <c r="AE125" i="1" s="1"/>
  <c r="AD126" i="1"/>
  <c r="AE126" i="1" s="1"/>
  <c r="AD127" i="1"/>
  <c r="AE127" i="1" s="1"/>
  <c r="AD128" i="1"/>
  <c r="AD129" i="1"/>
  <c r="AE129" i="1" s="1"/>
  <c r="AD130" i="1"/>
  <c r="AD131" i="1"/>
  <c r="AE131" i="1" s="1"/>
  <c r="AD132" i="1"/>
  <c r="AE132" i="1" s="1"/>
  <c r="B133" i="1"/>
  <c r="C133" i="1"/>
  <c r="D133" i="1"/>
  <c r="E133" i="1"/>
  <c r="J133" i="1"/>
  <c r="K133" i="1"/>
  <c r="G133" i="1"/>
  <c r="H133" i="1"/>
  <c r="F133" i="1"/>
  <c r="L133" i="1"/>
  <c r="I133" i="1"/>
  <c r="M133" i="1"/>
  <c r="N133" i="1"/>
  <c r="V133" i="1"/>
  <c r="W133" i="1"/>
  <c r="X133" i="1"/>
  <c r="P133" i="1"/>
  <c r="Q133" i="1"/>
  <c r="R133" i="1"/>
  <c r="S133" i="1"/>
  <c r="T133" i="1"/>
  <c r="U133" i="1"/>
  <c r="AB133" i="1"/>
  <c r="AC133" i="1"/>
  <c r="B134" i="1"/>
  <c r="C134" i="1"/>
  <c r="D134" i="1"/>
  <c r="E134" i="1"/>
  <c r="J134" i="1"/>
  <c r="K134" i="1"/>
  <c r="G134" i="1"/>
  <c r="H134" i="1"/>
  <c r="F134" i="1"/>
  <c r="L134" i="1"/>
  <c r="I134" i="1"/>
  <c r="M134" i="1"/>
  <c r="N134" i="1"/>
  <c r="V134" i="1"/>
  <c r="W134" i="1"/>
  <c r="X134" i="1"/>
  <c r="P134" i="1"/>
  <c r="Q134" i="1"/>
  <c r="R134" i="1"/>
  <c r="S134" i="1"/>
  <c r="AB134" i="1"/>
  <c r="AC134" i="1"/>
  <c r="AD140" i="1"/>
  <c r="AD141" i="1"/>
  <c r="AD142" i="1"/>
  <c r="AE142" i="1" s="1"/>
  <c r="AD143" i="1"/>
  <c r="AD144" i="1"/>
  <c r="AE144" i="1" s="1"/>
  <c r="AD145" i="1"/>
  <c r="AE145" i="1" s="1"/>
  <c r="AD146" i="1"/>
  <c r="AE146" i="1" s="1"/>
  <c r="AD147" i="1"/>
  <c r="AD148" i="1"/>
  <c r="AE148" i="1" s="1"/>
  <c r="AD149" i="1"/>
  <c r="AD150" i="1"/>
  <c r="AE150" i="1" s="1"/>
  <c r="AD151" i="1"/>
  <c r="B152" i="1"/>
  <c r="C152" i="1"/>
  <c r="D152" i="1"/>
  <c r="E152" i="1"/>
  <c r="J152" i="1"/>
  <c r="K152" i="1"/>
  <c r="G152" i="1"/>
  <c r="H152" i="1"/>
  <c r="F152" i="1"/>
  <c r="L152" i="1"/>
  <c r="I152" i="1"/>
  <c r="M152" i="1"/>
  <c r="N152" i="1"/>
  <c r="V152" i="1"/>
  <c r="W152" i="1"/>
  <c r="X152" i="1"/>
  <c r="P152" i="1"/>
  <c r="Q152" i="1"/>
  <c r="R152" i="1"/>
  <c r="S152" i="1"/>
  <c r="T152" i="1"/>
  <c r="U152" i="1"/>
  <c r="AB152" i="1"/>
  <c r="AC152" i="1"/>
  <c r="B153" i="1"/>
  <c r="C153" i="1"/>
  <c r="D153" i="1"/>
  <c r="E153" i="1"/>
  <c r="J153" i="1"/>
  <c r="K153" i="1"/>
  <c r="G153" i="1"/>
  <c r="H153" i="1"/>
  <c r="F153" i="1"/>
  <c r="L153" i="1"/>
  <c r="I153" i="1"/>
  <c r="M153" i="1"/>
  <c r="N153" i="1"/>
  <c r="V153" i="1"/>
  <c r="W153" i="1"/>
  <c r="X153" i="1"/>
  <c r="P153" i="1"/>
  <c r="Q153" i="1"/>
  <c r="R153" i="1"/>
  <c r="S153" i="1"/>
  <c r="AB153" i="1"/>
  <c r="AC153" i="1"/>
  <c r="AD159" i="1"/>
  <c r="AE159" i="1" s="1"/>
  <c r="U160" i="1"/>
  <c r="AD160" i="1"/>
  <c r="AE160" i="1" s="1"/>
  <c r="AD161" i="1"/>
  <c r="AE161" i="1" s="1"/>
  <c r="U162" i="1"/>
  <c r="AD162" i="1"/>
  <c r="AE162" i="1" s="1"/>
  <c r="AD163" i="1"/>
  <c r="AE163" i="1" s="1"/>
  <c r="AD164" i="1"/>
  <c r="AE164" i="1" s="1"/>
  <c r="AD165" i="1"/>
  <c r="AE165" i="1" s="1"/>
  <c r="AD166" i="1"/>
  <c r="AE166" i="1" s="1"/>
  <c r="AD167" i="1"/>
  <c r="AE167" i="1" s="1"/>
  <c r="U168" i="1"/>
  <c r="AD168" i="1"/>
  <c r="AE168" i="1" s="1"/>
  <c r="AD169" i="1"/>
  <c r="AE169" i="1" s="1"/>
  <c r="AD170" i="1"/>
  <c r="AE170" i="1" s="1"/>
  <c r="B171" i="1"/>
  <c r="C171" i="1"/>
  <c r="D171" i="1"/>
  <c r="E171" i="1"/>
  <c r="J171" i="1"/>
  <c r="K171" i="1"/>
  <c r="G171" i="1"/>
  <c r="H171" i="1"/>
  <c r="F171" i="1"/>
  <c r="L171" i="1"/>
  <c r="I171" i="1"/>
  <c r="M171" i="1"/>
  <c r="N171" i="1"/>
  <c r="V171" i="1"/>
  <c r="W171" i="1"/>
  <c r="X171" i="1"/>
  <c r="P171" i="1"/>
  <c r="Q171" i="1"/>
  <c r="R171" i="1"/>
  <c r="S171" i="1"/>
  <c r="T171" i="1"/>
  <c r="AB171" i="1"/>
  <c r="AC171" i="1"/>
  <c r="B172" i="1"/>
  <c r="C172" i="1"/>
  <c r="D172" i="1"/>
  <c r="E172" i="1"/>
  <c r="J172" i="1"/>
  <c r="K172" i="1"/>
  <c r="G172" i="1"/>
  <c r="H172" i="1"/>
  <c r="F172" i="1"/>
  <c r="L172" i="1"/>
  <c r="I172" i="1"/>
  <c r="M172" i="1"/>
  <c r="N172" i="1"/>
  <c r="V172" i="1"/>
  <c r="W172" i="1"/>
  <c r="X172" i="1"/>
  <c r="P172" i="1"/>
  <c r="Q172" i="1"/>
  <c r="R172" i="1"/>
  <c r="S172" i="1"/>
  <c r="AB172" i="1"/>
  <c r="AC172" i="1"/>
  <c r="AD178" i="1"/>
  <c r="AE178" i="1"/>
  <c r="AD179" i="1"/>
  <c r="AE179" i="1"/>
  <c r="AD180" i="1"/>
  <c r="AE180" i="1"/>
  <c r="AD181" i="1"/>
  <c r="AE181" i="1"/>
  <c r="AD182" i="1"/>
  <c r="AE182" i="1"/>
  <c r="AD183" i="1"/>
  <c r="AE183" i="1"/>
  <c r="AD184" i="1"/>
  <c r="AE184" i="1"/>
  <c r="AD185" i="1"/>
  <c r="AE185" i="1"/>
  <c r="U186" i="1"/>
  <c r="AD186" i="1"/>
  <c r="AE186" i="1"/>
  <c r="U187" i="1"/>
  <c r="AD187" i="1"/>
  <c r="AE187" i="1"/>
  <c r="AD188" i="1"/>
  <c r="AE188" i="1"/>
  <c r="AD189" i="1"/>
  <c r="AE189" i="1"/>
  <c r="B190" i="1"/>
  <c r="C190" i="1"/>
  <c r="D190" i="1"/>
  <c r="E190" i="1"/>
  <c r="J190" i="1"/>
  <c r="K190" i="1"/>
  <c r="G190" i="1"/>
  <c r="H190" i="1"/>
  <c r="F190" i="1"/>
  <c r="L190" i="1"/>
  <c r="I190" i="1"/>
  <c r="M190" i="1"/>
  <c r="N190" i="1"/>
  <c r="V190" i="1"/>
  <c r="W190" i="1"/>
  <c r="X190" i="1"/>
  <c r="P190" i="1"/>
  <c r="Q190" i="1"/>
  <c r="R190" i="1"/>
  <c r="S190" i="1"/>
  <c r="T190" i="1"/>
  <c r="AB190" i="1"/>
  <c r="AC190" i="1"/>
  <c r="B191" i="1"/>
  <c r="C191" i="1"/>
  <c r="D191" i="1"/>
  <c r="E191" i="1"/>
  <c r="J191" i="1"/>
  <c r="K191" i="1"/>
  <c r="G191" i="1"/>
  <c r="H191" i="1"/>
  <c r="F191" i="1"/>
  <c r="L191" i="1"/>
  <c r="I191" i="1"/>
  <c r="M191" i="1"/>
  <c r="N191" i="1"/>
  <c r="V191" i="1"/>
  <c r="W191" i="1"/>
  <c r="X191" i="1"/>
  <c r="P191" i="1"/>
  <c r="Q191" i="1"/>
  <c r="R191" i="1"/>
  <c r="S191" i="1"/>
  <c r="AB191" i="1"/>
  <c r="AC191" i="1"/>
  <c r="AD197" i="1"/>
  <c r="AE197" i="1"/>
  <c r="AD198" i="1"/>
  <c r="AE198" i="1"/>
  <c r="AD199" i="1"/>
  <c r="AE199" i="1"/>
  <c r="AD200" i="1"/>
  <c r="AE200" i="1"/>
  <c r="AD201" i="1"/>
  <c r="AE201" i="1"/>
  <c r="AD202" i="1"/>
  <c r="AE202" i="1"/>
  <c r="T203" i="1"/>
  <c r="T209" i="1" s="1"/>
  <c r="U203" i="1"/>
  <c r="U209" i="1" s="1"/>
  <c r="AD203" i="1"/>
  <c r="AE203" i="1"/>
  <c r="AD204" i="1"/>
  <c r="AE204" i="1"/>
  <c r="AD205" i="1"/>
  <c r="AE205" i="1"/>
  <c r="AD206" i="1"/>
  <c r="AE206" i="1"/>
  <c r="AD207" i="1"/>
  <c r="AE207" i="1"/>
  <c r="C208" i="1"/>
  <c r="AN208" i="1" s="1"/>
  <c r="AN210" i="1" s="1"/>
  <c r="AD208" i="1"/>
  <c r="AE208" i="1"/>
  <c r="B209" i="1"/>
  <c r="D209" i="1"/>
  <c r="E209" i="1"/>
  <c r="J209" i="1"/>
  <c r="K209" i="1"/>
  <c r="G209" i="1"/>
  <c r="H209" i="1"/>
  <c r="F209" i="1"/>
  <c r="L209" i="1"/>
  <c r="I209" i="1"/>
  <c r="M209" i="1"/>
  <c r="N209" i="1"/>
  <c r="V209" i="1"/>
  <c r="W209" i="1"/>
  <c r="X209" i="1"/>
  <c r="P209" i="1"/>
  <c r="Q209" i="1"/>
  <c r="R209" i="1"/>
  <c r="S209" i="1"/>
  <c r="AB209" i="1"/>
  <c r="AC209" i="1"/>
  <c r="B210" i="1"/>
  <c r="D210" i="1"/>
  <c r="E210" i="1"/>
  <c r="J210" i="1"/>
  <c r="K210" i="1"/>
  <c r="G210" i="1"/>
  <c r="H210" i="1"/>
  <c r="F210" i="1"/>
  <c r="L210" i="1"/>
  <c r="I210" i="1"/>
  <c r="M210" i="1"/>
  <c r="N210" i="1"/>
  <c r="V210" i="1"/>
  <c r="W210" i="1"/>
  <c r="X210" i="1"/>
  <c r="P210" i="1"/>
  <c r="Q210" i="1"/>
  <c r="R210" i="1"/>
  <c r="S210" i="1"/>
  <c r="AB210" i="1"/>
  <c r="AC210" i="1"/>
  <c r="AD215" i="1"/>
  <c r="AE215" i="1"/>
  <c r="AD216" i="1"/>
  <c r="AE216" i="1"/>
  <c r="AD217" i="1"/>
  <c r="AE217" i="1"/>
  <c r="AD218" i="1"/>
  <c r="AE218" i="1"/>
  <c r="AD219" i="1"/>
  <c r="AE219" i="1"/>
  <c r="AD220" i="1"/>
  <c r="AE220" i="1"/>
  <c r="U221" i="1"/>
  <c r="AD221" i="1"/>
  <c r="AE221" i="1"/>
  <c r="AD222" i="1"/>
  <c r="AE222" i="1"/>
  <c r="U223" i="1"/>
  <c r="AD223" i="1"/>
  <c r="AE223" i="1"/>
  <c r="AD224" i="1"/>
  <c r="AE224" i="1"/>
  <c r="U225" i="1"/>
  <c r="AD225" i="1"/>
  <c r="AE225" i="1"/>
  <c r="AD226" i="1"/>
  <c r="AE226" i="1"/>
  <c r="B227" i="1"/>
  <c r="C227" i="1"/>
  <c r="D227" i="1"/>
  <c r="E227" i="1"/>
  <c r="J227" i="1"/>
  <c r="K227" i="1"/>
  <c r="G227" i="1"/>
  <c r="H227" i="1"/>
  <c r="F227" i="1"/>
  <c r="L227" i="1"/>
  <c r="I227" i="1"/>
  <c r="M227" i="1"/>
  <c r="N227" i="1"/>
  <c r="V227" i="1"/>
  <c r="W227" i="1"/>
  <c r="X227" i="1"/>
  <c r="P227" i="1"/>
  <c r="Q227" i="1"/>
  <c r="R227" i="1"/>
  <c r="S227" i="1"/>
  <c r="T227" i="1"/>
  <c r="AB227" i="1"/>
  <c r="AC227" i="1"/>
  <c r="B228" i="1"/>
  <c r="C228" i="1"/>
  <c r="D228" i="1"/>
  <c r="E228" i="1"/>
  <c r="J228" i="1"/>
  <c r="K228" i="1"/>
  <c r="G228" i="1"/>
  <c r="H228" i="1"/>
  <c r="F228" i="1"/>
  <c r="L228" i="1"/>
  <c r="I228" i="1"/>
  <c r="M228" i="1"/>
  <c r="N228" i="1"/>
  <c r="V228" i="1"/>
  <c r="W228" i="1"/>
  <c r="X228" i="1"/>
  <c r="P228" i="1"/>
  <c r="Q228" i="1"/>
  <c r="R228" i="1"/>
  <c r="S228" i="1"/>
  <c r="AB228" i="1"/>
  <c r="AC228" i="1"/>
  <c r="AD233" i="1"/>
  <c r="AE233" i="1"/>
  <c r="AD234" i="1"/>
  <c r="AE234" i="1"/>
  <c r="AD235" i="1"/>
  <c r="AE235" i="1"/>
  <c r="AD236" i="1"/>
  <c r="AE236" i="1"/>
  <c r="AD237" i="1"/>
  <c r="AE237" i="1"/>
  <c r="AD238" i="1"/>
  <c r="AE238" i="1"/>
  <c r="AD239" i="1"/>
  <c r="AE239" i="1"/>
  <c r="AD240" i="1"/>
  <c r="AE240" i="1"/>
  <c r="U241" i="1"/>
  <c r="U245" i="1" s="1"/>
  <c r="AD241" i="1"/>
  <c r="AE241" i="1"/>
  <c r="AD242" i="1"/>
  <c r="AE242" i="1"/>
  <c r="AD243" i="1"/>
  <c r="AE243" i="1"/>
  <c r="AD244" i="1"/>
  <c r="AE244" i="1"/>
  <c r="B245" i="1"/>
  <c r="C245" i="1"/>
  <c r="D245" i="1"/>
  <c r="E245" i="1"/>
  <c r="J245" i="1"/>
  <c r="K245" i="1"/>
  <c r="G245" i="1"/>
  <c r="H245" i="1"/>
  <c r="F245" i="1"/>
  <c r="L245" i="1"/>
  <c r="I245" i="1"/>
  <c r="M245" i="1"/>
  <c r="N245" i="1"/>
  <c r="V245" i="1"/>
  <c r="W245" i="1"/>
  <c r="X245" i="1"/>
  <c r="P245" i="1"/>
  <c r="Q245" i="1"/>
  <c r="R245" i="1"/>
  <c r="S245" i="1"/>
  <c r="T245" i="1"/>
  <c r="Y245" i="1"/>
  <c r="Z245" i="1"/>
  <c r="AA245" i="1"/>
  <c r="AB245" i="1"/>
  <c r="AC245" i="1"/>
  <c r="B246" i="1"/>
  <c r="C246" i="1"/>
  <c r="D246" i="1"/>
  <c r="E246" i="1"/>
  <c r="J246" i="1"/>
  <c r="K246" i="1"/>
  <c r="G246" i="1"/>
  <c r="H246" i="1"/>
  <c r="F246" i="1"/>
  <c r="L246" i="1"/>
  <c r="I246" i="1"/>
  <c r="M246" i="1"/>
  <c r="N246" i="1"/>
  <c r="V246" i="1"/>
  <c r="W246" i="1"/>
  <c r="X246" i="1"/>
  <c r="P246" i="1"/>
  <c r="Q246" i="1"/>
  <c r="R246" i="1"/>
  <c r="S246" i="1"/>
  <c r="Y246" i="1"/>
  <c r="Z246" i="1"/>
  <c r="AA246" i="1"/>
  <c r="AB246" i="1"/>
  <c r="AC246" i="1"/>
  <c r="AD251" i="1"/>
  <c r="AE251" i="1"/>
  <c r="AD252" i="1"/>
  <c r="AE252" i="1"/>
  <c r="AD253" i="1"/>
  <c r="AE253" i="1"/>
  <c r="AD254" i="1"/>
  <c r="AE254" i="1"/>
  <c r="AD255" i="1"/>
  <c r="AE255" i="1"/>
  <c r="AD256" i="1"/>
  <c r="AE256" i="1"/>
  <c r="AD257" i="1"/>
  <c r="AE257" i="1"/>
  <c r="AD258" i="1"/>
  <c r="AE258" i="1"/>
  <c r="AD259" i="1"/>
  <c r="AE259" i="1"/>
  <c r="AD260" i="1"/>
  <c r="AE260" i="1"/>
  <c r="AD261" i="1"/>
  <c r="AE261" i="1"/>
  <c r="AD262" i="1"/>
  <c r="AE262" i="1"/>
  <c r="B263" i="1"/>
  <c r="M263" i="1"/>
  <c r="T263" i="1"/>
  <c r="U263" i="1"/>
  <c r="Y263" i="1"/>
  <c r="Z263" i="1"/>
  <c r="AA263" i="1"/>
  <c r="AB263" i="1"/>
  <c r="AC263" i="1"/>
  <c r="B264" i="1"/>
  <c r="C264" i="1"/>
  <c r="D264" i="1"/>
  <c r="E264" i="1"/>
  <c r="J264" i="1"/>
  <c r="K264" i="1"/>
  <c r="G264" i="1"/>
  <c r="H264" i="1"/>
  <c r="F264" i="1"/>
  <c r="L264" i="1"/>
  <c r="I264" i="1"/>
  <c r="M264" i="1"/>
  <c r="N264" i="1"/>
  <c r="V264" i="1"/>
  <c r="W264" i="1"/>
  <c r="X264" i="1"/>
  <c r="P264" i="1"/>
  <c r="Q264" i="1"/>
  <c r="R264" i="1"/>
  <c r="S264" i="1"/>
  <c r="Y264" i="1"/>
  <c r="Z264" i="1"/>
  <c r="AA264" i="1"/>
  <c r="AB264" i="1"/>
  <c r="AC264" i="1"/>
  <c r="AD269" i="1"/>
  <c r="AE269" i="1"/>
  <c r="AD270" i="1"/>
  <c r="AE270" i="1"/>
  <c r="AD271" i="1"/>
  <c r="AE271" i="1"/>
  <c r="AD272" i="1"/>
  <c r="AE272" i="1"/>
  <c r="AD273" i="1"/>
  <c r="AE273" i="1"/>
  <c r="AD274" i="1"/>
  <c r="AE274" i="1"/>
  <c r="AD275" i="1"/>
  <c r="AE275" i="1"/>
  <c r="AD276" i="1"/>
  <c r="AE276" i="1"/>
  <c r="AD277" i="1"/>
  <c r="AE277" i="1"/>
  <c r="AD278" i="1"/>
  <c r="AE278" i="1"/>
  <c r="AD279" i="1"/>
  <c r="AE279" i="1"/>
  <c r="AD280" i="1"/>
  <c r="AE280" i="1"/>
  <c r="B281" i="1"/>
  <c r="M281" i="1"/>
  <c r="T281" i="1"/>
  <c r="U281" i="1"/>
  <c r="Y281" i="1"/>
  <c r="Z281" i="1"/>
  <c r="AA281" i="1"/>
  <c r="AB281" i="1"/>
  <c r="AC281" i="1"/>
  <c r="B282" i="1"/>
  <c r="C282" i="1"/>
  <c r="D282" i="1"/>
  <c r="E282" i="1"/>
  <c r="J282" i="1"/>
  <c r="K282" i="1"/>
  <c r="G282" i="1"/>
  <c r="H282" i="1"/>
  <c r="F282" i="1"/>
  <c r="L282" i="1"/>
  <c r="I282" i="1"/>
  <c r="M282" i="1"/>
  <c r="N282" i="1"/>
  <c r="V282" i="1"/>
  <c r="W282" i="1"/>
  <c r="X282" i="1"/>
  <c r="P282" i="1"/>
  <c r="Q282" i="1"/>
  <c r="R282" i="1"/>
  <c r="S282" i="1"/>
  <c r="Y282" i="1"/>
  <c r="Z282" i="1"/>
  <c r="AA282" i="1"/>
  <c r="AB282" i="1"/>
  <c r="AC282" i="1"/>
  <c r="AD287" i="1"/>
  <c r="AE287" i="1"/>
  <c r="AD288" i="1"/>
  <c r="AE288" i="1"/>
  <c r="AD289" i="1"/>
  <c r="AE289" i="1"/>
  <c r="AD290" i="1"/>
  <c r="AE290" i="1"/>
  <c r="AD291" i="1"/>
  <c r="AE291" i="1"/>
  <c r="AD292" i="1"/>
  <c r="AE292" i="1"/>
  <c r="AD293" i="1"/>
  <c r="AE293" i="1"/>
  <c r="AD294" i="1"/>
  <c r="AE294" i="1"/>
  <c r="AD295" i="1"/>
  <c r="AE295" i="1"/>
  <c r="AD296" i="1"/>
  <c r="AE296" i="1"/>
  <c r="AD297" i="1"/>
  <c r="AE297" i="1"/>
  <c r="AD298" i="1"/>
  <c r="AE298" i="1"/>
  <c r="B299" i="1"/>
  <c r="M299" i="1"/>
  <c r="T299" i="1"/>
  <c r="U299" i="1"/>
  <c r="Y299" i="1"/>
  <c r="Z299" i="1"/>
  <c r="AA299" i="1"/>
  <c r="AB299" i="1"/>
  <c r="AC299" i="1"/>
  <c r="B300" i="1"/>
  <c r="C300" i="1"/>
  <c r="D300" i="1"/>
  <c r="E300" i="1"/>
  <c r="J300" i="1"/>
  <c r="K300" i="1"/>
  <c r="G300" i="1"/>
  <c r="H300" i="1"/>
  <c r="F300" i="1"/>
  <c r="L300" i="1"/>
  <c r="I300" i="1"/>
  <c r="M300" i="1"/>
  <c r="N300" i="1"/>
  <c r="V300" i="1"/>
  <c r="W300" i="1"/>
  <c r="X300" i="1"/>
  <c r="P300" i="1"/>
  <c r="Q300" i="1"/>
  <c r="R300" i="1"/>
  <c r="S300" i="1"/>
  <c r="Y300" i="1"/>
  <c r="Z300" i="1"/>
  <c r="AA300" i="1"/>
  <c r="AB300" i="1"/>
  <c r="AC300" i="1"/>
  <c r="AD305" i="1"/>
  <c r="AE305" i="1"/>
  <c r="AD306" i="1"/>
  <c r="AE306" i="1"/>
  <c r="AD307" i="1"/>
  <c r="AE307" i="1"/>
  <c r="AD308" i="1"/>
  <c r="AE308" i="1"/>
  <c r="AD309" i="1"/>
  <c r="AE309" i="1"/>
  <c r="AD310" i="1"/>
  <c r="AE310" i="1"/>
  <c r="AD311" i="1"/>
  <c r="AE311" i="1"/>
  <c r="AD312" i="1"/>
  <c r="AE312" i="1"/>
  <c r="AD313" i="1"/>
  <c r="AE313" i="1"/>
  <c r="AD314" i="1"/>
  <c r="AE314" i="1"/>
  <c r="AD315" i="1"/>
  <c r="AE315" i="1"/>
  <c r="AD316" i="1"/>
  <c r="AE316" i="1"/>
  <c r="B317" i="1"/>
  <c r="M317" i="1"/>
  <c r="T317" i="1"/>
  <c r="U317" i="1"/>
  <c r="Y317" i="1"/>
  <c r="Z317" i="1"/>
  <c r="AA317" i="1"/>
  <c r="AB317" i="1"/>
  <c r="AC317" i="1"/>
  <c r="B318" i="1"/>
  <c r="C318" i="1"/>
  <c r="D318" i="1"/>
  <c r="E318" i="1"/>
  <c r="J318" i="1"/>
  <c r="K318" i="1"/>
  <c r="G318" i="1"/>
  <c r="H318" i="1"/>
  <c r="F318" i="1"/>
  <c r="L318" i="1"/>
  <c r="I318" i="1"/>
  <c r="M318" i="1"/>
  <c r="N318" i="1"/>
  <c r="V318" i="1"/>
  <c r="W318" i="1"/>
  <c r="X318" i="1"/>
  <c r="P318" i="1"/>
  <c r="Q318" i="1"/>
  <c r="R318" i="1"/>
  <c r="S318" i="1"/>
  <c r="Y318" i="1"/>
  <c r="Z318" i="1"/>
  <c r="AA318" i="1"/>
  <c r="AB318" i="1"/>
  <c r="AC318" i="1"/>
  <c r="AD323" i="1"/>
  <c r="AE323" i="1"/>
  <c r="AD324" i="1"/>
  <c r="AE324" i="1"/>
  <c r="AD325" i="1"/>
  <c r="AE325" i="1"/>
  <c r="AD326" i="1"/>
  <c r="AE326" i="1"/>
  <c r="AD327" i="1"/>
  <c r="AE327" i="1"/>
  <c r="AD328" i="1"/>
  <c r="AE328" i="1"/>
  <c r="AD329" i="1"/>
  <c r="AE329" i="1"/>
  <c r="AD330" i="1"/>
  <c r="AE330" i="1"/>
  <c r="AD331" i="1"/>
  <c r="AE331" i="1"/>
  <c r="AD332" i="1"/>
  <c r="AE332" i="1"/>
  <c r="AD333" i="1"/>
  <c r="AE333" i="1"/>
  <c r="AD334" i="1"/>
  <c r="AE334" i="1"/>
  <c r="B335" i="1"/>
  <c r="M335" i="1"/>
  <c r="T335" i="1"/>
  <c r="U335" i="1"/>
  <c r="AB335" i="1"/>
  <c r="AC335" i="1"/>
  <c r="B336" i="1"/>
  <c r="C336" i="1"/>
  <c r="D336" i="1"/>
  <c r="E336" i="1"/>
  <c r="J336" i="1"/>
  <c r="K336" i="1"/>
  <c r="G336" i="1"/>
  <c r="H336" i="1"/>
  <c r="F336" i="1"/>
  <c r="L336" i="1"/>
  <c r="I336" i="1"/>
  <c r="M336" i="1"/>
  <c r="N336" i="1"/>
  <c r="V336" i="1"/>
  <c r="W336" i="1"/>
  <c r="X336" i="1"/>
  <c r="P336" i="1"/>
  <c r="Q336" i="1"/>
  <c r="R336" i="1"/>
  <c r="S336" i="1"/>
  <c r="Y336" i="1"/>
  <c r="Z336" i="1"/>
  <c r="AA336" i="1"/>
  <c r="AB336" i="1"/>
  <c r="AC336" i="1"/>
  <c r="AD341" i="1"/>
  <c r="AE341" i="1"/>
  <c r="AD342" i="1"/>
  <c r="AE342" i="1"/>
  <c r="AD343" i="1"/>
  <c r="AE343" i="1"/>
  <c r="AD344" i="1"/>
  <c r="AE344" i="1"/>
  <c r="AD345" i="1"/>
  <c r="AE345" i="1"/>
  <c r="AD346" i="1"/>
  <c r="AE346" i="1"/>
  <c r="AD347" i="1"/>
  <c r="AE347" i="1"/>
  <c r="AD348" i="1"/>
  <c r="AE348" i="1"/>
  <c r="AD349" i="1"/>
  <c r="AE349" i="1"/>
  <c r="AD350" i="1"/>
  <c r="AE350" i="1"/>
  <c r="AD351" i="1"/>
  <c r="AE351" i="1"/>
  <c r="AD352" i="1"/>
  <c r="AE352" i="1"/>
  <c r="B353" i="1"/>
  <c r="M353" i="1"/>
  <c r="T353" i="1"/>
  <c r="U353" i="1"/>
  <c r="AB353" i="1"/>
  <c r="AC353" i="1"/>
  <c r="B354" i="1"/>
  <c r="C354" i="1"/>
  <c r="D354" i="1"/>
  <c r="E354" i="1"/>
  <c r="J354" i="1"/>
  <c r="K354" i="1"/>
  <c r="G354" i="1"/>
  <c r="H354" i="1"/>
  <c r="F354" i="1"/>
  <c r="L354" i="1"/>
  <c r="I354" i="1"/>
  <c r="M354" i="1"/>
  <c r="N354" i="1"/>
  <c r="V354" i="1"/>
  <c r="W354" i="1"/>
  <c r="X354" i="1"/>
  <c r="P354" i="1"/>
  <c r="Q354" i="1"/>
  <c r="R354" i="1"/>
  <c r="S354" i="1"/>
  <c r="Y354" i="1"/>
  <c r="Z354" i="1"/>
  <c r="AA354" i="1"/>
  <c r="O354" i="1"/>
  <c r="AB354" i="1"/>
  <c r="AC354" i="1"/>
  <c r="AD359" i="1"/>
  <c r="AE359" i="1"/>
  <c r="AD360" i="1"/>
  <c r="AE360" i="1"/>
  <c r="AD361" i="1"/>
  <c r="AE361" i="1"/>
  <c r="AD362" i="1"/>
  <c r="AE362" i="1"/>
  <c r="AD363" i="1"/>
  <c r="AE363" i="1"/>
  <c r="AD364" i="1"/>
  <c r="AE364" i="1"/>
  <c r="AD365" i="1"/>
  <c r="AE365" i="1"/>
  <c r="AD366" i="1"/>
  <c r="AE366" i="1"/>
  <c r="AD367" i="1"/>
  <c r="AE367" i="1"/>
  <c r="AD368" i="1"/>
  <c r="AE368" i="1"/>
  <c r="AD369" i="1"/>
  <c r="AE369" i="1"/>
  <c r="AE370" i="1"/>
  <c r="B371" i="1"/>
  <c r="M371" i="1"/>
  <c r="AB371" i="1"/>
  <c r="AC371" i="1"/>
  <c r="B372" i="1"/>
  <c r="C372" i="1"/>
  <c r="D372" i="1"/>
  <c r="E372" i="1"/>
  <c r="J372" i="1"/>
  <c r="K372" i="1"/>
  <c r="G372" i="1"/>
  <c r="H372" i="1"/>
  <c r="F372" i="1"/>
  <c r="L372" i="1"/>
  <c r="I372" i="1"/>
  <c r="M372" i="1"/>
  <c r="N372" i="1"/>
  <c r="V372" i="1"/>
  <c r="W372" i="1"/>
  <c r="X372" i="1"/>
  <c r="P372" i="1"/>
  <c r="Q372" i="1"/>
  <c r="R372" i="1"/>
  <c r="S372" i="1"/>
  <c r="Y372" i="1"/>
  <c r="Z372" i="1"/>
  <c r="AA372" i="1"/>
  <c r="O372" i="1"/>
  <c r="AB372" i="1"/>
  <c r="AC372" i="1"/>
  <c r="AA377" i="1"/>
  <c r="AD377" i="1"/>
  <c r="AA378" i="1"/>
  <c r="AD378" i="1"/>
  <c r="AE378" i="1" s="1"/>
  <c r="AD379" i="1"/>
  <c r="AE379" i="1" s="1"/>
  <c r="AD380" i="1"/>
  <c r="AE380" i="1" s="1"/>
  <c r="F381" i="1"/>
  <c r="L381" i="1"/>
  <c r="I381" i="1"/>
  <c r="AD381" i="1"/>
  <c r="AE381" i="1" s="1"/>
  <c r="F382" i="1"/>
  <c r="L382" i="1"/>
  <c r="I382" i="1"/>
  <c r="AD382" i="1"/>
  <c r="AE382" i="1" s="1"/>
  <c r="F383" i="1"/>
  <c r="L383" i="1"/>
  <c r="I383" i="1"/>
  <c r="AD383" i="1"/>
  <c r="AE383" i="1" s="1"/>
  <c r="F384" i="1"/>
  <c r="L384" i="1"/>
  <c r="I384" i="1"/>
  <c r="AD384" i="1"/>
  <c r="AE384" i="1" s="1"/>
  <c r="F385" i="1"/>
  <c r="L385" i="1"/>
  <c r="I385" i="1"/>
  <c r="AD385" i="1"/>
  <c r="AE385" i="1" s="1"/>
  <c r="F386" i="1"/>
  <c r="L386" i="1"/>
  <c r="I386" i="1"/>
  <c r="AD386" i="1"/>
  <c r="AE386" i="1" s="1"/>
  <c r="F387" i="1"/>
  <c r="L387" i="1"/>
  <c r="I387" i="1"/>
  <c r="AD387" i="1"/>
  <c r="AE387" i="1" s="1"/>
  <c r="F388" i="1"/>
  <c r="L388" i="1"/>
  <c r="I388" i="1"/>
  <c r="AD388" i="1"/>
  <c r="AE388" i="1" s="1"/>
  <c r="B389" i="1"/>
  <c r="M389" i="1"/>
  <c r="T389" i="1"/>
  <c r="U389" i="1"/>
  <c r="AB389" i="1"/>
  <c r="AC389" i="1"/>
  <c r="B390" i="1"/>
  <c r="C390" i="1"/>
  <c r="D390" i="1"/>
  <c r="E390" i="1"/>
  <c r="J390" i="1"/>
  <c r="K390" i="1"/>
  <c r="G390" i="1"/>
  <c r="H390" i="1"/>
  <c r="M390" i="1"/>
  <c r="N390" i="1"/>
  <c r="V390" i="1"/>
  <c r="W390" i="1"/>
  <c r="X390" i="1"/>
  <c r="P390" i="1"/>
  <c r="Q390" i="1"/>
  <c r="R390" i="1"/>
  <c r="S390" i="1"/>
  <c r="O390" i="1"/>
  <c r="AB390" i="1"/>
  <c r="AC390" i="1"/>
  <c r="AD395" i="1"/>
  <c r="AD396" i="1"/>
  <c r="AD397" i="1"/>
  <c r="AD398" i="1"/>
  <c r="AD399" i="1"/>
  <c r="AD400" i="1"/>
  <c r="AD401" i="1"/>
  <c r="AD402" i="1"/>
  <c r="AD403" i="1"/>
  <c r="AD404" i="1"/>
  <c r="AD405" i="1"/>
  <c r="AD406" i="1"/>
  <c r="B407" i="1"/>
  <c r="M407" i="1"/>
  <c r="T407" i="1"/>
  <c r="U407" i="1"/>
  <c r="AB407" i="1"/>
  <c r="AC407" i="1"/>
  <c r="B408" i="1"/>
  <c r="C408" i="1"/>
  <c r="D408" i="1"/>
  <c r="E408" i="1"/>
  <c r="J408" i="1"/>
  <c r="K408" i="1"/>
  <c r="G408" i="1"/>
  <c r="H408" i="1"/>
  <c r="F408" i="1"/>
  <c r="L408" i="1"/>
  <c r="I408" i="1"/>
  <c r="M408" i="1"/>
  <c r="N408" i="1"/>
  <c r="V408" i="1"/>
  <c r="W408" i="1"/>
  <c r="X408" i="1"/>
  <c r="P408" i="1"/>
  <c r="Q408" i="1"/>
  <c r="R408" i="1"/>
  <c r="S408" i="1"/>
  <c r="Y408" i="1"/>
  <c r="Z408" i="1"/>
  <c r="AA408" i="1"/>
  <c r="O408" i="1"/>
  <c r="AB408" i="1"/>
  <c r="AC408" i="1"/>
  <c r="AE408" i="1"/>
  <c r="P20" i="1" l="1"/>
  <c r="AL264" i="1"/>
  <c r="AM264" i="1" s="1"/>
  <c r="AJ264" i="1"/>
  <c r="AK264" i="1" s="1"/>
  <c r="AI264" i="1"/>
  <c r="P16" i="1"/>
  <c r="AL191" i="1"/>
  <c r="AM191" i="1" s="1"/>
  <c r="AJ191" i="1"/>
  <c r="AK191" i="1" s="1"/>
  <c r="AI191" i="1"/>
  <c r="AJ390" i="1"/>
  <c r="AK390" i="1" s="1"/>
  <c r="AL390" i="1"/>
  <c r="AM390" i="1" s="1"/>
  <c r="AI390" i="1"/>
  <c r="AI372" i="1"/>
  <c r="AJ372" i="1"/>
  <c r="AK372" i="1" s="1"/>
  <c r="AL372" i="1"/>
  <c r="AM372" i="1" s="1"/>
  <c r="P15" i="1"/>
  <c r="AL172" i="1"/>
  <c r="AM172" i="1" s="1"/>
  <c r="AJ172" i="1"/>
  <c r="AK172" i="1" s="1"/>
  <c r="AI172" i="1"/>
  <c r="C426" i="1"/>
  <c r="AL423" i="1"/>
  <c r="AM423" i="1" s="1"/>
  <c r="AJ423" i="1"/>
  <c r="AK423" i="1" s="1"/>
  <c r="AI423" i="1"/>
  <c r="AI408" i="1"/>
  <c r="AJ408" i="1"/>
  <c r="AK408" i="1" s="1"/>
  <c r="AL408" i="1"/>
  <c r="AM408" i="1" s="1"/>
  <c r="P24" i="1"/>
  <c r="AL336" i="1"/>
  <c r="AM336" i="1" s="1"/>
  <c r="AJ336" i="1"/>
  <c r="AK336" i="1" s="1"/>
  <c r="AI336" i="1"/>
  <c r="P18" i="1"/>
  <c r="AI228" i="1"/>
  <c r="AL228" i="1"/>
  <c r="AM228" i="1" s="1"/>
  <c r="AJ228" i="1"/>
  <c r="AK228" i="1" s="1"/>
  <c r="C210" i="1"/>
  <c r="AJ208" i="1"/>
  <c r="AK208" i="1" s="1"/>
  <c r="AI208" i="1"/>
  <c r="AL208" i="1"/>
  <c r="AM208" i="1" s="1"/>
  <c r="P14" i="1"/>
  <c r="AL153" i="1"/>
  <c r="AM153" i="1" s="1"/>
  <c r="AJ153" i="1"/>
  <c r="AK153" i="1" s="1"/>
  <c r="AI153" i="1"/>
  <c r="P19" i="1"/>
  <c r="AL246" i="1"/>
  <c r="AM246" i="1" s="1"/>
  <c r="AJ246" i="1"/>
  <c r="AK246" i="1" s="1"/>
  <c r="AI246" i="1"/>
  <c r="P22" i="1"/>
  <c r="AI300" i="1"/>
  <c r="AL300" i="1"/>
  <c r="AM300" i="1" s="1"/>
  <c r="AJ300" i="1"/>
  <c r="AK300" i="1" s="1"/>
  <c r="P23" i="1"/>
  <c r="AJ318" i="1"/>
  <c r="AK318" i="1" s="1"/>
  <c r="AI318" i="1"/>
  <c r="AL318" i="1"/>
  <c r="AM318" i="1" s="1"/>
  <c r="P25" i="1"/>
  <c r="AL354" i="1"/>
  <c r="AM354" i="1" s="1"/>
  <c r="AJ354" i="1"/>
  <c r="AK354" i="1" s="1"/>
  <c r="AI354" i="1"/>
  <c r="P13" i="1"/>
  <c r="AJ134" i="1"/>
  <c r="AK134" i="1" s="1"/>
  <c r="AI134" i="1"/>
  <c r="AL134" i="1"/>
  <c r="AM134" i="1" s="1"/>
  <c r="AI444" i="1"/>
  <c r="AL444" i="1"/>
  <c r="AM444" i="1" s="1"/>
  <c r="AJ444" i="1"/>
  <c r="AK444" i="1" s="1"/>
  <c r="P21" i="1"/>
  <c r="AL282" i="1"/>
  <c r="AM282" i="1" s="1"/>
  <c r="AJ282" i="1"/>
  <c r="AK282" i="1" s="1"/>
  <c r="AI282" i="1"/>
  <c r="AL462" i="1"/>
  <c r="AM462" i="1" s="1"/>
  <c r="AJ462" i="1"/>
  <c r="AK462" i="1" s="1"/>
  <c r="AI462" i="1"/>
  <c r="AE130" i="1"/>
  <c r="AD281" i="1"/>
  <c r="U190" i="1"/>
  <c r="AE143" i="1"/>
  <c r="AA390" i="1"/>
  <c r="AE444" i="1"/>
  <c r="C209" i="1"/>
  <c r="AD299" i="1"/>
  <c r="X115" i="1"/>
  <c r="X114" i="1"/>
  <c r="AE300" i="1"/>
  <c r="AE228" i="1"/>
  <c r="AE147" i="1"/>
  <c r="AD210" i="1"/>
  <c r="AC115" i="1"/>
  <c r="AC96" i="1"/>
  <c r="AE246" i="1"/>
  <c r="AE149" i="1"/>
  <c r="AD227" i="1"/>
  <c r="AC95" i="1"/>
  <c r="AD425" i="1"/>
  <c r="AE209" i="1"/>
  <c r="AE151" i="1"/>
  <c r="I390" i="1"/>
  <c r="AE462" i="1"/>
  <c r="AD390" i="1"/>
  <c r="AE377" i="1"/>
  <c r="AE390" i="1" s="1"/>
  <c r="AD353" i="1"/>
  <c r="AD335" i="1"/>
  <c r="AE190" i="1"/>
  <c r="AD371" i="1"/>
  <c r="AE354" i="1"/>
  <c r="AD318" i="1"/>
  <c r="AE282" i="1"/>
  <c r="AD263" i="1"/>
  <c r="AD190" i="1"/>
  <c r="AE141" i="1"/>
  <c r="AD408" i="1"/>
  <c r="AE264" i="1"/>
  <c r="AD245" i="1"/>
  <c r="AD152" i="1"/>
  <c r="AD443" i="1"/>
  <c r="AE171" i="1"/>
  <c r="AE172" i="1"/>
  <c r="AD317" i="1"/>
  <c r="AE128" i="1"/>
  <c r="AE416" i="1"/>
  <c r="AE426" i="1" s="1"/>
  <c r="AD191" i="1"/>
  <c r="AE140" i="1"/>
  <c r="AD426" i="1"/>
  <c r="AD264" i="1"/>
  <c r="AC114" i="1"/>
  <c r="AD171" i="1"/>
  <c r="AD444" i="1"/>
  <c r="AD134" i="1"/>
  <c r="AD336" i="1"/>
  <c r="AD172" i="1"/>
  <c r="AD462" i="1"/>
  <c r="AD461" i="1"/>
  <c r="AD407" i="1"/>
  <c r="AD389" i="1"/>
  <c r="F390" i="1"/>
  <c r="L390" i="1"/>
  <c r="AD372" i="1"/>
  <c r="AE372" i="1"/>
  <c r="AD354" i="1"/>
  <c r="AE336" i="1"/>
  <c r="AE318" i="1"/>
  <c r="AD300" i="1"/>
  <c r="AD282" i="1"/>
  <c r="AD246" i="1"/>
  <c r="AE245" i="1"/>
  <c r="AD228" i="1"/>
  <c r="U227" i="1"/>
  <c r="AE227" i="1"/>
  <c r="AE210" i="1"/>
  <c r="AD209" i="1"/>
  <c r="AE191" i="1"/>
  <c r="U171" i="1"/>
  <c r="AD153" i="1"/>
  <c r="AD133" i="1"/>
  <c r="AL426" i="1" l="1"/>
  <c r="AM426" i="1" s="1"/>
  <c r="AJ426" i="1"/>
  <c r="AK426" i="1" s="1"/>
  <c r="AI426" i="1"/>
  <c r="P17" i="1"/>
  <c r="AJ210" i="1"/>
  <c r="AK210" i="1" s="1"/>
  <c r="AL210" i="1"/>
  <c r="AM210" i="1" s="1"/>
  <c r="AI210" i="1"/>
  <c r="AE134" i="1"/>
  <c r="AE152" i="1"/>
  <c r="AE153" i="1"/>
  <c r="AE133" i="1"/>
</calcChain>
</file>

<file path=xl/sharedStrings.xml><?xml version="1.0" encoding="utf-8"?>
<sst xmlns="http://schemas.openxmlformats.org/spreadsheetml/2006/main" count="2148" uniqueCount="177">
  <si>
    <t xml:space="preserve">Sant Carles de la Ràpita </t>
  </si>
  <si>
    <t xml:space="preserve">Habitants 2014:     </t>
  </si>
  <si>
    <t>Casc urbà</t>
  </si>
  <si>
    <t>cabal disseny</t>
  </si>
  <si>
    <t>MES</t>
  </si>
  <si>
    <t>DBO</t>
  </si>
  <si>
    <t>Disseminat</t>
  </si>
  <si>
    <t>CARREGA</t>
  </si>
  <si>
    <t>Data</t>
  </si>
  <si>
    <t>Cabal</t>
  </si>
  <si>
    <t xml:space="preserve">Cabal </t>
  </si>
  <si>
    <t xml:space="preserve">MES Anfluent </t>
  </si>
  <si>
    <t>MES Efluent</t>
  </si>
  <si>
    <t>DBO Anfluent</t>
  </si>
  <si>
    <t>DBO Efluent</t>
  </si>
  <si>
    <t>DQO Anfluent</t>
  </si>
  <si>
    <t>DQO Efluent</t>
  </si>
  <si>
    <t>DQO</t>
  </si>
  <si>
    <t xml:space="preserve">Energia </t>
  </si>
  <si>
    <t>Fangs</t>
  </si>
  <si>
    <t>Sequetat</t>
  </si>
  <si>
    <t>Nt</t>
  </si>
  <si>
    <t>Pt</t>
  </si>
  <si>
    <t>1997</t>
  </si>
  <si>
    <r>
      <rPr>
        <b/>
        <sz val="12"/>
        <rFont val="Arial"/>
        <family val="2"/>
      </rP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/mes)</t>
    </r>
  </si>
  <si>
    <r>
      <rPr>
        <b/>
        <sz val="12"/>
        <rFont val="Arial"/>
        <family val="2"/>
      </rPr>
      <t>(m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/dia)</t>
    </r>
  </si>
  <si>
    <t>(mg/l)</t>
  </si>
  <si>
    <t>%</t>
  </si>
  <si>
    <r>
      <rPr>
        <b/>
        <sz val="12"/>
        <rFont val="Arial"/>
        <family val="2"/>
      </rPr>
      <t>(Kwh/m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)</t>
    </r>
  </si>
  <si>
    <t>Tn/mes</t>
  </si>
  <si>
    <t>l/hab/d</t>
  </si>
  <si>
    <t>(%)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</si>
  <si>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</si>
  <si>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</si>
  <si>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</si>
  <si>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</si>
  <si>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</si>
  <si>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</si>
  <si>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</si>
  <si>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</si>
  <si>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</si>
  <si>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</si>
  <si>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</si>
  <si>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</si>
  <si>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</si>
  <si>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</si>
  <si>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1998</t>
  </si>
  <si>
    <t>Giró 25 m3/d</t>
  </si>
  <si>
    <t>TOTAL98</t>
  </si>
  <si>
    <t>MITJA98</t>
  </si>
  <si>
    <t>1999</t>
  </si>
  <si>
    <t>TOTAL99</t>
  </si>
  <si>
    <t>MITJA99</t>
  </si>
  <si>
    <t>Nt Infl.</t>
  </si>
  <si>
    <t>Nt Efl.</t>
  </si>
  <si>
    <t xml:space="preserve">Nt </t>
  </si>
  <si>
    <t>2000</t>
  </si>
  <si>
    <t>Rend</t>
  </si>
  <si>
    <t>TOTAL00</t>
  </si>
  <si>
    <t>MITJA00</t>
  </si>
  <si>
    <t>Energia Tot</t>
  </si>
  <si>
    <t>Energia</t>
  </si>
  <si>
    <t>Camió-Cisterna</t>
  </si>
  <si>
    <t>2001</t>
  </si>
  <si>
    <t>(Kwh)</t>
  </si>
  <si>
    <t>(Kwh/m3)</t>
  </si>
  <si>
    <t>Cubes</t>
  </si>
  <si>
    <t>Volum (m3)</t>
  </si>
  <si>
    <t>TOTAL01</t>
  </si>
  <si>
    <t>MITJA01</t>
  </si>
  <si>
    <t>MES Infl.</t>
  </si>
  <si>
    <t>MES Efl.</t>
  </si>
  <si>
    <t>DBO Infl.</t>
  </si>
  <si>
    <t>DBO Efl.</t>
  </si>
  <si>
    <t>DQO Infl.</t>
  </si>
  <si>
    <t>DQO Efl.</t>
  </si>
  <si>
    <t>2002</t>
  </si>
  <si>
    <t>(m3/mes)</t>
  </si>
  <si>
    <t>(m3/dia)</t>
  </si>
  <si>
    <t>*</t>
  </si>
  <si>
    <t>TOTAL02</t>
  </si>
  <si>
    <t>MITJA02</t>
  </si>
  <si>
    <t>pH Infl.</t>
  </si>
  <si>
    <t>pH Efl.</t>
  </si>
  <si>
    <t>Cond Infl.</t>
  </si>
  <si>
    <t>Cond.Efl.</t>
  </si>
  <si>
    <t>Energia EDAR</t>
  </si>
  <si>
    <t>Energia EB</t>
  </si>
  <si>
    <t>Energia Total</t>
  </si>
  <si>
    <t>Saturació</t>
  </si>
  <si>
    <t xml:space="preserve">Saturacio </t>
  </si>
  <si>
    <t>Saturacio</t>
  </si>
  <si>
    <t>2003</t>
  </si>
  <si>
    <t>MES Kg/dia</t>
  </si>
  <si>
    <t>MES %</t>
  </si>
  <si>
    <t>DBO5 Kg/dia</t>
  </si>
  <si>
    <t>DBO5 %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</si>
  <si>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</si>
  <si>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</si>
  <si>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</si>
  <si>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</si>
  <si>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</si>
  <si>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</si>
  <si>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</si>
  <si>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</si>
  <si>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</si>
  <si>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</si>
  <si>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</si>
  <si>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</si>
  <si>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Mai</t>
  </si>
  <si>
    <t>TOTAL07</t>
  </si>
  <si>
    <t>MITJA07</t>
  </si>
  <si>
    <t>2008</t>
  </si>
  <si>
    <t>aigua sortida decantadors</t>
  </si>
  <si>
    <t>TOTAL08</t>
  </si>
  <si>
    <t>MITJA08</t>
  </si>
  <si>
    <t>NTK Infl.</t>
  </si>
  <si>
    <t>NTK Efl.</t>
  </si>
  <si>
    <t>Pt Infl.</t>
  </si>
  <si>
    <t>Pt Efl.</t>
  </si>
  <si>
    <t>2009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</si>
  <si>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</si>
  <si>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</si>
  <si>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</si>
  <si>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</si>
  <si>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</si>
  <si>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</si>
  <si>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</si>
  <si>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</si>
  <si>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</si>
  <si>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</si>
  <si>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</si>
  <si>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</si>
  <si>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</si>
  <si>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</si>
  <si>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</si>
  <si>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</si>
  <si>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</si>
  <si>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AUR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</si>
  <si>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</si>
  <si>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</si>
  <si>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</si>
  <si>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</si>
  <si>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</si>
  <si>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</si>
  <si>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</si>
  <si>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</si>
  <si>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</si>
  <si>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NT Infl.</t>
  </si>
  <si>
    <t>NT Efl.</t>
  </si>
  <si>
    <t>2018</t>
  </si>
  <si>
    <t>TOTAL18</t>
  </si>
  <si>
    <t>MITJA18</t>
  </si>
  <si>
    <t>2019</t>
  </si>
  <si>
    <t>-</t>
  </si>
  <si>
    <t>TOTAL19</t>
  </si>
  <si>
    <t>MITJA19</t>
  </si>
  <si>
    <t>Fangs Hum.</t>
  </si>
  <si>
    <t>Energia generada</t>
  </si>
  <si>
    <t>2020</t>
  </si>
  <si>
    <t>kWh</t>
  </si>
  <si>
    <t>TOTAL20</t>
  </si>
  <si>
    <t>MITJA20</t>
  </si>
  <si>
    <t>2021</t>
  </si>
  <si>
    <t>TOTAL  21</t>
  </si>
  <si>
    <t>MITJA  21</t>
  </si>
  <si>
    <t>2022</t>
  </si>
  <si>
    <t>TOTAL  22</t>
  </si>
  <si>
    <t>MITJA  22</t>
  </si>
  <si>
    <t>2023</t>
  </si>
  <si>
    <t>TOTAL  23</t>
  </si>
  <si>
    <t>MITJA  23</t>
  </si>
  <si>
    <t>hab equiv.</t>
  </si>
  <si>
    <t>habitants</t>
  </si>
  <si>
    <t>Autoconsum</t>
  </si>
  <si>
    <t>H-E Disseny: 28.921</t>
  </si>
  <si>
    <t>Pob. Sanejada: 15.583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</si>
</sst>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"/>
    <numFmt numFmtId="166" formatCode="0\ %"/>
    <numFmt numFmtId="167" formatCode="_-* #,##0\ _p_t_a_-;\-* #,##0\ _p_t_a_-;_-* &quot;- &quot;_p_t_a_-;_-@_-"/>
    <numFmt numFmtId="168" formatCode="#,##0.000"/>
    <numFmt numFmtId="169" formatCode="0.0\ %"/>
  </numFmts>
  <fonts count="15" x14ac:knownFonts="1">
    <font>
      <sz val="10"/>
      <name val="Arial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</font>
    <font>
      <sz val="12"/>
      <color rgb="FF000000"/>
      <name val="Arial"/>
    </font>
    <font>
      <b/>
      <sz val="1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21"/>
        <bgColor indexed="41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9D9D9"/>
        <bgColor rgb="FFD7E4BD"/>
      </patternFill>
    </fill>
  </fills>
  <borders count="4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64"/>
      </left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166" fontId="11" fillId="0" borderId="0" applyFill="0" applyBorder="0" applyAlignment="0" applyProtection="0"/>
  </cellStyleXfs>
  <cellXfs count="154">
    <xf numFmtId="0" fontId="0" fillId="0" borderId="0" xfId="0"/>
    <xf numFmtId="49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3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0" borderId="0" xfId="0" applyFont="1"/>
    <xf numFmtId="49" fontId="3" fillId="2" borderId="2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0" borderId="3" xfId="0" applyFont="1" applyBorder="1"/>
    <xf numFmtId="49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64" fontId="1" fillId="0" borderId="0" xfId="0" applyNumberFormat="1" applyFont="1"/>
    <xf numFmtId="1" fontId="1" fillId="0" borderId="0" xfId="0" applyNumberFormat="1" applyFont="1"/>
    <xf numFmtId="49" fontId="3" fillId="2" borderId="5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0" xfId="0" applyNumberFormat="1" applyFont="1"/>
    <xf numFmtId="4" fontId="1" fillId="0" borderId="4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166" fontId="1" fillId="0" borderId="0" xfId="0" applyNumberFormat="1" applyFont="1"/>
    <xf numFmtId="3" fontId="3" fillId="0" borderId="4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3" fontId="8" fillId="2" borderId="2" xfId="0" applyNumberFormat="1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7" fontId="0" fillId="0" borderId="3" xfId="0" applyNumberFormat="1" applyBorder="1"/>
    <xf numFmtId="0" fontId="0" fillId="0" borderId="3" xfId="0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0" fillId="0" borderId="3" xfId="0" applyNumberFormat="1" applyBorder="1" applyAlignment="1" applyProtection="1">
      <alignment horizontal="center"/>
      <protection locked="0"/>
    </xf>
    <xf numFmtId="168" fontId="1" fillId="0" borderId="3" xfId="0" applyNumberFormat="1" applyFont="1" applyBorder="1" applyAlignment="1">
      <alignment horizontal="center"/>
    </xf>
    <xf numFmtId="0" fontId="0" fillId="0" borderId="3" xfId="0" applyBorder="1" applyAlignment="1" applyProtection="1">
      <alignment horizontal="center"/>
      <protection locked="0"/>
    </xf>
    <xf numFmtId="1" fontId="1" fillId="0" borderId="3" xfId="0" applyNumberFormat="1" applyFont="1" applyBorder="1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165" fontId="3" fillId="0" borderId="4" xfId="0" applyNumberFormat="1" applyFont="1" applyBorder="1" applyAlignment="1">
      <alignment horizontal="center"/>
    </xf>
    <xf numFmtId="4" fontId="0" fillId="0" borderId="3" xfId="0" applyNumberFormat="1" applyBorder="1" applyAlignment="1" applyProtection="1">
      <alignment horizontal="center"/>
      <protection locked="0"/>
    </xf>
    <xf numFmtId="165" fontId="1" fillId="0" borderId="11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8" fontId="1" fillId="0" borderId="1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0" fillId="0" borderId="3" xfId="0" applyNumberFormat="1" applyBorder="1" applyAlignment="1" applyProtection="1">
      <alignment horizontal="center"/>
      <protection locked="0"/>
    </xf>
    <xf numFmtId="166" fontId="1" fillId="0" borderId="3" xfId="1" applyFont="1" applyFill="1" applyBorder="1" applyAlignment="1" applyProtection="1">
      <alignment horizontal="center"/>
    </xf>
    <xf numFmtId="0" fontId="1" fillId="0" borderId="14" xfId="0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9" fontId="1" fillId="0" borderId="8" xfId="1" applyNumberFormat="1" applyFont="1" applyFill="1" applyBorder="1" applyAlignment="1" applyProtection="1">
      <alignment horizontal="center"/>
    </xf>
    <xf numFmtId="9" fontId="1" fillId="0" borderId="8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8" fillId="5" borderId="17" xfId="0" applyFont="1" applyFill="1" applyBorder="1" applyAlignment="1">
      <alignment horizontal="left"/>
    </xf>
    <xf numFmtId="3" fontId="8" fillId="5" borderId="17" xfId="0" applyNumberFormat="1" applyFont="1" applyFill="1" applyBorder="1" applyAlignment="1">
      <alignment horizontal="right"/>
    </xf>
    <xf numFmtId="3" fontId="8" fillId="5" borderId="17" xfId="0" applyNumberFormat="1" applyFont="1" applyFill="1" applyBorder="1" applyAlignment="1">
      <alignment horizontal="left"/>
    </xf>
    <xf numFmtId="3" fontId="8" fillId="5" borderId="18" xfId="0" applyNumberFormat="1" applyFont="1" applyFill="1" applyBorder="1" applyAlignment="1">
      <alignment horizontal="right"/>
    </xf>
    <xf numFmtId="0" fontId="0" fillId="0" borderId="17" xfId="0" applyBorder="1"/>
    <xf numFmtId="0" fontId="10" fillId="6" borderId="17" xfId="0" applyFont="1" applyFill="1" applyBorder="1"/>
    <xf numFmtId="0" fontId="9" fillId="6" borderId="17" xfId="0" applyFont="1" applyFill="1" applyBorder="1" applyAlignment="1">
      <alignment horizontal="left"/>
    </xf>
    <xf numFmtId="0" fontId="9" fillId="6" borderId="17" xfId="0" applyFont="1" applyFill="1" applyBorder="1" applyAlignment="1">
      <alignment horizontal="right"/>
    </xf>
    <xf numFmtId="3" fontId="9" fillId="6" borderId="17" xfId="0" applyNumberFormat="1" applyFont="1" applyFill="1" applyBorder="1" applyAlignment="1">
      <alignment horizontal="left"/>
    </xf>
    <xf numFmtId="0" fontId="9" fillId="6" borderId="18" xfId="0" applyFont="1" applyFill="1" applyBorder="1" applyAlignment="1">
      <alignment horizontal="right"/>
    </xf>
    <xf numFmtId="1" fontId="1" fillId="0" borderId="8" xfId="1" applyNumberFormat="1" applyFont="1" applyFill="1" applyBorder="1" applyAlignment="1" applyProtection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3" fillId="7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2" fontId="3" fillId="11" borderId="2" xfId="0" applyNumberFormat="1" applyFont="1" applyFill="1" applyBorder="1" applyAlignment="1">
      <alignment horizontal="center"/>
    </xf>
    <xf numFmtId="3" fontId="3" fillId="7" borderId="19" xfId="0" applyNumberFormat="1" applyFont="1" applyFill="1" applyBorder="1" applyAlignment="1">
      <alignment horizontal="center"/>
    </xf>
    <xf numFmtId="3" fontId="3" fillId="7" borderId="20" xfId="0" applyNumberFormat="1" applyFont="1" applyFill="1" applyBorder="1" applyAlignment="1">
      <alignment horizontal="center"/>
    </xf>
    <xf numFmtId="3" fontId="3" fillId="7" borderId="21" xfId="0" applyNumberFormat="1" applyFont="1" applyFill="1" applyBorder="1" applyAlignment="1">
      <alignment horizontal="center"/>
    </xf>
    <xf numFmtId="3" fontId="3" fillId="7" borderId="22" xfId="0" applyNumberFormat="1" applyFont="1" applyFill="1" applyBorder="1" applyAlignment="1">
      <alignment horizontal="center"/>
    </xf>
    <xf numFmtId="2" fontId="3" fillId="8" borderId="23" xfId="0" applyNumberFormat="1" applyFont="1" applyFill="1" applyBorder="1" applyAlignment="1">
      <alignment horizontal="center"/>
    </xf>
    <xf numFmtId="2" fontId="3" fillId="8" borderId="24" xfId="0" applyNumberFormat="1" applyFont="1" applyFill="1" applyBorder="1" applyAlignment="1">
      <alignment horizontal="center"/>
    </xf>
    <xf numFmtId="2" fontId="3" fillId="8" borderId="25" xfId="0" applyNumberFormat="1" applyFont="1" applyFill="1" applyBorder="1" applyAlignment="1">
      <alignment horizontal="center"/>
    </xf>
    <xf numFmtId="2" fontId="3" fillId="8" borderId="26" xfId="0" applyNumberFormat="1" applyFont="1" applyFill="1" applyBorder="1" applyAlignment="1">
      <alignment horizontal="center"/>
    </xf>
    <xf numFmtId="166" fontId="1" fillId="0" borderId="27" xfId="1" applyFont="1" applyFill="1" applyBorder="1" applyAlignment="1">
      <alignment horizontal="center"/>
    </xf>
    <xf numFmtId="2" fontId="1" fillId="0" borderId="28" xfId="1" applyNumberFormat="1" applyFont="1" applyFill="1" applyBorder="1" applyAlignment="1">
      <alignment horizontal="center"/>
    </xf>
    <xf numFmtId="166" fontId="1" fillId="0" borderId="29" xfId="1" applyFont="1" applyFill="1" applyBorder="1" applyAlignment="1">
      <alignment horizontal="center"/>
    </xf>
    <xf numFmtId="2" fontId="1" fillId="0" borderId="30" xfId="1" applyNumberFormat="1" applyFont="1" applyFill="1" applyBorder="1" applyAlignment="1">
      <alignment horizontal="center"/>
    </xf>
    <xf numFmtId="3" fontId="3" fillId="9" borderId="31" xfId="0" applyNumberFormat="1" applyFont="1" applyFill="1" applyBorder="1" applyAlignment="1">
      <alignment horizontal="center"/>
    </xf>
    <xf numFmtId="3" fontId="3" fillId="9" borderId="32" xfId="0" applyNumberFormat="1" applyFont="1" applyFill="1" applyBorder="1" applyAlignment="1">
      <alignment horizontal="center"/>
    </xf>
    <xf numFmtId="3" fontId="3" fillId="9" borderId="33" xfId="0" applyNumberFormat="1" applyFont="1" applyFill="1" applyBorder="1" applyAlignment="1">
      <alignment horizontal="center"/>
    </xf>
    <xf numFmtId="3" fontId="3" fillId="9" borderId="34" xfId="0" applyNumberFormat="1" applyFont="1" applyFill="1" applyBorder="1" applyAlignment="1">
      <alignment horizontal="center"/>
    </xf>
    <xf numFmtId="166" fontId="1" fillId="0" borderId="35" xfId="1" applyFont="1" applyFill="1" applyBorder="1" applyAlignment="1">
      <alignment horizontal="center"/>
    </xf>
    <xf numFmtId="2" fontId="1" fillId="0" borderId="36" xfId="1" applyNumberFormat="1" applyFont="1" applyFill="1" applyBorder="1" applyAlignment="1">
      <alignment horizontal="center"/>
    </xf>
    <xf numFmtId="166" fontId="1" fillId="0" borderId="37" xfId="1" applyFont="1" applyFill="1" applyBorder="1" applyAlignment="1">
      <alignment horizontal="center"/>
    </xf>
    <xf numFmtId="2" fontId="1" fillId="0" borderId="38" xfId="1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3" fontId="3" fillId="8" borderId="23" xfId="0" applyNumberFormat="1" applyFont="1" applyFill="1" applyBorder="1" applyAlignment="1">
      <alignment horizontal="center"/>
    </xf>
    <xf numFmtId="3" fontId="1" fillId="0" borderId="27" xfId="0" applyNumberFormat="1" applyFont="1" applyBorder="1"/>
    <xf numFmtId="3" fontId="3" fillId="9" borderId="39" xfId="0" applyNumberFormat="1" applyFont="1" applyFill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3" fillId="12" borderId="40" xfId="0" applyNumberFormat="1" applyFont="1" applyFill="1" applyBorder="1" applyAlignment="1" applyProtection="1">
      <alignment horizontal="center"/>
      <protection locked="0"/>
    </xf>
    <xf numFmtId="3" fontId="13" fillId="12" borderId="40" xfId="0" applyNumberFormat="1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66" fontId="1" fillId="0" borderId="41" xfId="1" applyFont="1" applyFill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3" fontId="3" fillId="9" borderId="42" xfId="0" applyNumberFormat="1" applyFont="1" applyFill="1" applyBorder="1" applyAlignment="1">
      <alignment horizontal="center"/>
    </xf>
    <xf numFmtId="166" fontId="1" fillId="0" borderId="43" xfId="1" applyFont="1" applyFill="1" applyBorder="1" applyAlignment="1">
      <alignment horizontal="center"/>
    </xf>
    <xf numFmtId="1" fontId="3" fillId="2" borderId="44" xfId="0" applyNumberFormat="1" applyFont="1" applyFill="1" applyBorder="1" applyAlignment="1">
      <alignment horizontal="center"/>
    </xf>
    <xf numFmtId="3" fontId="3" fillId="0" borderId="33" xfId="0" applyNumberFormat="1" applyFont="1" applyBorder="1" applyAlignment="1">
      <alignment horizontal="center"/>
    </xf>
    <xf numFmtId="169" fontId="1" fillId="0" borderId="45" xfId="1" applyNumberFormat="1" applyFont="1" applyBorder="1" applyAlignment="1">
      <alignment horizontal="center"/>
    </xf>
    <xf numFmtId="169" fontId="1" fillId="0" borderId="46" xfId="1" applyNumberFormat="1" applyFont="1" applyBorder="1" applyAlignment="1">
      <alignment horizontal="center"/>
    </xf>
    <xf numFmtId="169" fontId="1" fillId="0" borderId="47" xfId="1" applyNumberFormat="1" applyFont="1" applyBorder="1" applyAlignment="1">
      <alignment horizontal="center"/>
    </xf>
    <xf numFmtId="169" fontId="1" fillId="0" borderId="48" xfId="1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/>
    <xf numFmtId="0" fontId="3" fillId="2" borderId="1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87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99"/>
  <sheetViews>
    <sheetView showGridLines="0" tabSelected="1" topLeftCell="A482" zoomScaleNormal="100" zoomScaleSheetLayoutView="75" workbookViewId="0">
      <pane xSplit="1" topLeftCell="L1" activePane="topRight" state="frozen"/>
      <selection pane="topRight" activeCell="Q497" sqref="Q497"/>
    </sheetView>
  </sheetViews>
  <sheetFormatPr baseColWidth="10" defaultColWidth="15.7109375" defaultRowHeight="15" x14ac:dyDescent="0.2"/>
  <cols>
    <col min="1" max="1" width="14.42578125" style="1" customWidth="1"/>
    <col min="2" max="2" width="15.85546875" style="2" customWidth="1"/>
    <col min="3" max="3" width="13.140625" style="2" customWidth="1"/>
    <col min="4" max="4" width="15.5703125" style="2" customWidth="1"/>
    <col min="5" max="5" width="15.7109375" style="2" customWidth="1"/>
    <col min="6" max="6" width="12.5703125" style="3" customWidth="1"/>
    <col min="7" max="8" width="15.7109375" style="2" customWidth="1"/>
    <col min="9" max="9" width="11.7109375" style="3" customWidth="1"/>
    <col min="10" max="11" width="15.7109375" style="2" customWidth="1"/>
    <col min="12" max="12" width="11.7109375" style="3" customWidth="1"/>
    <col min="13" max="13" width="15.7109375" style="3" customWidth="1"/>
    <col min="14" max="14" width="15.7109375" style="2" customWidth="1"/>
    <col min="15" max="15" width="15.7109375" style="4" customWidth="1"/>
    <col min="16" max="16" width="11.7109375" style="4" customWidth="1"/>
    <col min="17" max="17" width="12.140625" style="4" customWidth="1"/>
    <col min="18" max="19" width="13.28515625" style="4" customWidth="1"/>
    <col min="20" max="20" width="19" style="4" customWidth="1"/>
    <col min="21" max="21" width="15.7109375" style="4" customWidth="1"/>
    <col min="22" max="22" width="15.7109375" style="3" customWidth="1"/>
    <col min="23" max="24" width="15.7109375" style="2" customWidth="1"/>
    <col min="25" max="27" width="15.7109375" style="4" customWidth="1"/>
    <col min="28" max="28" width="17.5703125" style="4" customWidth="1"/>
    <col min="29" max="32" width="15.7109375" style="4"/>
    <col min="33" max="34" width="21.140625" style="4" customWidth="1"/>
    <col min="35" max="39" width="15.7109375" style="4"/>
    <col min="40" max="40" width="15.7109375" style="128"/>
    <col min="41" max="16384" width="15.7109375" style="4"/>
  </cols>
  <sheetData>
    <row r="1" spans="1:40" ht="26.25" x14ac:dyDescent="0.4">
      <c r="A1" s="4"/>
      <c r="B1" s="4"/>
      <c r="C1" s="5" t="s">
        <v>0</v>
      </c>
      <c r="E1" s="6"/>
      <c r="G1" s="8" t="s">
        <v>1</v>
      </c>
      <c r="K1" s="7">
        <v>15003</v>
      </c>
      <c r="M1" s="151" t="s">
        <v>175</v>
      </c>
      <c r="O1" s="152" t="s">
        <v>176</v>
      </c>
    </row>
    <row r="2" spans="1:40" ht="15.75" x14ac:dyDescent="0.25">
      <c r="A2" s="4"/>
      <c r="B2" s="6"/>
      <c r="D2" s="4"/>
      <c r="G2" s="10" t="s">
        <v>2</v>
      </c>
      <c r="K2" s="9">
        <v>14297</v>
      </c>
      <c r="L2" s="87" t="s">
        <v>3</v>
      </c>
      <c r="M2" s="87">
        <v>6300</v>
      </c>
      <c r="N2" s="88" t="s">
        <v>4</v>
      </c>
      <c r="O2" s="89">
        <v>325</v>
      </c>
      <c r="P2" s="90" t="s">
        <v>5</v>
      </c>
      <c r="Q2" s="91">
        <v>250</v>
      </c>
    </row>
    <row r="3" spans="1:40" ht="15.75" x14ac:dyDescent="0.25">
      <c r="A3" s="4"/>
      <c r="B3" s="6"/>
      <c r="D3" s="4"/>
      <c r="G3" s="10" t="s">
        <v>6</v>
      </c>
      <c r="K3" s="9">
        <v>76</v>
      </c>
      <c r="L3" s="92"/>
      <c r="M3" s="93" t="s">
        <v>7</v>
      </c>
      <c r="N3" s="94" t="s">
        <v>4</v>
      </c>
      <c r="O3" s="95">
        <v>2047</v>
      </c>
      <c r="P3" s="96" t="s">
        <v>5</v>
      </c>
      <c r="Q3" s="97">
        <v>1575</v>
      </c>
    </row>
    <row r="4" spans="1:40" ht="15.75" thickBot="1" x14ac:dyDescent="0.25"/>
    <row r="5" spans="1:40" s="14" customFormat="1" ht="16.5" thickTop="1" x14ac:dyDescent="0.25">
      <c r="A5" s="11" t="s">
        <v>8</v>
      </c>
      <c r="B5" s="12" t="s">
        <v>9</v>
      </c>
      <c r="C5" s="12" t="s">
        <v>10</v>
      </c>
      <c r="D5" s="12" t="s">
        <v>11</v>
      </c>
      <c r="E5" s="12" t="s">
        <v>12</v>
      </c>
      <c r="F5" s="13" t="s">
        <v>4</v>
      </c>
      <c r="G5" s="12" t="s">
        <v>13</v>
      </c>
      <c r="H5" s="12" t="s">
        <v>14</v>
      </c>
      <c r="I5" s="13" t="s">
        <v>5</v>
      </c>
      <c r="J5" s="12" t="s">
        <v>15</v>
      </c>
      <c r="K5" s="12" t="s">
        <v>16</v>
      </c>
      <c r="L5" s="13" t="s">
        <v>17</v>
      </c>
      <c r="M5" s="13" t="s">
        <v>18</v>
      </c>
      <c r="N5" s="12" t="s">
        <v>19</v>
      </c>
      <c r="V5" s="13" t="s">
        <v>20</v>
      </c>
      <c r="W5" s="12" t="s">
        <v>21</v>
      </c>
      <c r="X5" s="12" t="s">
        <v>22</v>
      </c>
      <c r="AN5" s="108" t="s">
        <v>172</v>
      </c>
    </row>
    <row r="6" spans="1:40" s="14" customFormat="1" ht="19.5" thickBot="1" x14ac:dyDescent="0.3">
      <c r="A6" s="15" t="s">
        <v>23</v>
      </c>
      <c r="B6" s="16" t="s">
        <v>24</v>
      </c>
      <c r="C6" s="17" t="s">
        <v>25</v>
      </c>
      <c r="D6" s="15" t="s">
        <v>26</v>
      </c>
      <c r="E6" s="16" t="s">
        <v>26</v>
      </c>
      <c r="F6" s="18" t="s">
        <v>27</v>
      </c>
      <c r="G6" s="15" t="s">
        <v>26</v>
      </c>
      <c r="H6" s="16" t="s">
        <v>26</v>
      </c>
      <c r="I6" s="18" t="s">
        <v>27</v>
      </c>
      <c r="J6" s="15" t="s">
        <v>26</v>
      </c>
      <c r="K6" s="15" t="s">
        <v>26</v>
      </c>
      <c r="L6" s="18" t="s">
        <v>27</v>
      </c>
      <c r="M6" s="17" t="s">
        <v>28</v>
      </c>
      <c r="N6" s="16" t="s">
        <v>29</v>
      </c>
      <c r="P6" s="19" t="s">
        <v>30</v>
      </c>
      <c r="V6" s="18" t="s">
        <v>31</v>
      </c>
      <c r="W6" s="16"/>
      <c r="X6" s="16"/>
      <c r="AE6" s="19"/>
      <c r="AN6" s="130" t="s">
        <v>173</v>
      </c>
    </row>
    <row r="7" spans="1:40" ht="15.75" thickTop="1" x14ac:dyDescent="0.2">
      <c r="A7" s="20" t="s">
        <v>32</v>
      </c>
      <c r="B7" s="21">
        <v>113553</v>
      </c>
      <c r="C7" s="21">
        <v>3785</v>
      </c>
      <c r="D7" s="21">
        <v>270</v>
      </c>
      <c r="E7" s="21">
        <v>22</v>
      </c>
      <c r="F7" s="21">
        <v>91</v>
      </c>
      <c r="G7" s="21">
        <v>324</v>
      </c>
      <c r="H7" s="21">
        <v>13</v>
      </c>
      <c r="I7" s="21">
        <v>96</v>
      </c>
      <c r="J7" s="21">
        <v>769</v>
      </c>
      <c r="K7" s="21">
        <v>62</v>
      </c>
      <c r="L7" s="21">
        <v>92</v>
      </c>
      <c r="M7" s="22">
        <v>0.5</v>
      </c>
      <c r="N7" s="21">
        <v>95.5</v>
      </c>
      <c r="P7" s="23">
        <f>C20*1000/$K$2</f>
        <v>251.2356904711944</v>
      </c>
      <c r="V7" s="22">
        <v>16.309999999999999</v>
      </c>
      <c r="W7" s="21"/>
      <c r="X7" s="21"/>
      <c r="AE7" s="24">
        <v>1997</v>
      </c>
      <c r="AN7" s="131">
        <f>(0.8*C7*G7)/60</f>
        <v>16351.2</v>
      </c>
    </row>
    <row r="8" spans="1:40" x14ac:dyDescent="0.2">
      <c r="A8" s="20" t="s">
        <v>33</v>
      </c>
      <c r="B8" s="21">
        <v>99189</v>
      </c>
      <c r="C8" s="21">
        <v>3420</v>
      </c>
      <c r="D8" s="21">
        <v>368</v>
      </c>
      <c r="E8" s="21">
        <v>31</v>
      </c>
      <c r="F8" s="21">
        <v>91</v>
      </c>
      <c r="G8" s="21">
        <v>397</v>
      </c>
      <c r="H8" s="21">
        <v>11</v>
      </c>
      <c r="I8" s="21">
        <v>97</v>
      </c>
      <c r="J8" s="21">
        <v>1047</v>
      </c>
      <c r="K8" s="21">
        <v>81</v>
      </c>
      <c r="L8" s="21">
        <v>92</v>
      </c>
      <c r="M8" s="22">
        <v>0.56000000000000005</v>
      </c>
      <c r="N8" s="21">
        <v>129</v>
      </c>
      <c r="P8" s="23">
        <f>C39*1000/$K$2</f>
        <v>243.90897857359352</v>
      </c>
      <c r="V8" s="22">
        <v>15.24</v>
      </c>
      <c r="W8" s="21"/>
      <c r="X8" s="21"/>
      <c r="AE8" s="24">
        <v>1998</v>
      </c>
      <c r="AN8" s="131">
        <f t="shared" ref="AN8:AN18" si="0">(0.8*C8*G8)/60</f>
        <v>18103.2</v>
      </c>
    </row>
    <row r="9" spans="1:40" x14ac:dyDescent="0.2">
      <c r="A9" s="20" t="s">
        <v>34</v>
      </c>
      <c r="B9" s="21">
        <v>103320</v>
      </c>
      <c r="C9" s="21">
        <v>3333</v>
      </c>
      <c r="D9" s="21">
        <v>318</v>
      </c>
      <c r="E9" s="21">
        <v>39</v>
      </c>
      <c r="F9" s="21">
        <v>88</v>
      </c>
      <c r="G9" s="21">
        <v>373</v>
      </c>
      <c r="H9" s="21">
        <v>10</v>
      </c>
      <c r="I9" s="21">
        <v>97</v>
      </c>
      <c r="J9" s="21">
        <v>908</v>
      </c>
      <c r="K9" s="21">
        <v>81</v>
      </c>
      <c r="L9" s="21">
        <v>91</v>
      </c>
      <c r="M9" s="22">
        <v>0.65</v>
      </c>
      <c r="N9" s="21">
        <v>67</v>
      </c>
      <c r="P9" s="23">
        <f>C58*1000/$K$2</f>
        <v>249.93005525634749</v>
      </c>
      <c r="V9" s="22">
        <v>15.1</v>
      </c>
      <c r="W9" s="21"/>
      <c r="X9" s="21"/>
      <c r="AE9" s="24">
        <v>1999</v>
      </c>
      <c r="AN9" s="131">
        <f t="shared" si="0"/>
        <v>16576.120000000003</v>
      </c>
    </row>
    <row r="10" spans="1:40" x14ac:dyDescent="0.2">
      <c r="A10" s="20" t="s">
        <v>35</v>
      </c>
      <c r="B10" s="21">
        <v>102370</v>
      </c>
      <c r="C10" s="21">
        <v>3412</v>
      </c>
      <c r="D10" s="21">
        <v>328</v>
      </c>
      <c r="E10" s="21">
        <v>30</v>
      </c>
      <c r="F10" s="21">
        <v>91</v>
      </c>
      <c r="G10" s="21">
        <v>390</v>
      </c>
      <c r="H10" s="21">
        <v>18</v>
      </c>
      <c r="I10" s="21">
        <v>95</v>
      </c>
      <c r="J10" s="21">
        <v>1049</v>
      </c>
      <c r="K10" s="21">
        <v>73</v>
      </c>
      <c r="L10" s="21">
        <v>93</v>
      </c>
      <c r="M10" s="22">
        <v>0.63</v>
      </c>
      <c r="N10" s="21">
        <v>143</v>
      </c>
      <c r="P10" s="23">
        <f>C77*1000/$K$2</f>
        <v>287.49621132638549</v>
      </c>
      <c r="V10" s="22">
        <v>15.6</v>
      </c>
      <c r="W10" s="21"/>
      <c r="X10" s="21"/>
      <c r="AE10" s="24">
        <v>2000</v>
      </c>
      <c r="AN10" s="131">
        <f t="shared" si="0"/>
        <v>17742.400000000005</v>
      </c>
    </row>
    <row r="11" spans="1:40" x14ac:dyDescent="0.2">
      <c r="A11" s="20" t="s">
        <v>36</v>
      </c>
      <c r="B11" s="21">
        <v>108601</v>
      </c>
      <c r="C11" s="21">
        <v>3503</v>
      </c>
      <c r="D11" s="21">
        <v>348</v>
      </c>
      <c r="E11" s="21">
        <v>31</v>
      </c>
      <c r="F11" s="21">
        <v>90</v>
      </c>
      <c r="G11" s="21">
        <v>372</v>
      </c>
      <c r="H11" s="21">
        <v>37</v>
      </c>
      <c r="I11" s="21">
        <v>89</v>
      </c>
      <c r="J11" s="21">
        <v>1021</v>
      </c>
      <c r="K11" s="21">
        <v>169</v>
      </c>
      <c r="L11" s="21">
        <v>83</v>
      </c>
      <c r="M11" s="22">
        <v>0.76</v>
      </c>
      <c r="N11" s="21">
        <v>71.5</v>
      </c>
      <c r="P11" s="23">
        <f>C96*1000/$K$2</f>
        <v>291.17996782541792</v>
      </c>
      <c r="V11" s="22">
        <v>16.100000000000001</v>
      </c>
      <c r="W11" s="21"/>
      <c r="X11" s="21"/>
      <c r="AE11" s="24">
        <v>2001</v>
      </c>
      <c r="AN11" s="131">
        <f t="shared" si="0"/>
        <v>17374.88</v>
      </c>
    </row>
    <row r="12" spans="1:40" x14ac:dyDescent="0.2">
      <c r="A12" s="20" t="s">
        <v>37</v>
      </c>
      <c r="B12" s="21">
        <v>109273</v>
      </c>
      <c r="C12" s="21">
        <v>3642</v>
      </c>
      <c r="D12" s="21">
        <v>348</v>
      </c>
      <c r="E12" s="21">
        <v>118</v>
      </c>
      <c r="F12" s="21">
        <v>67</v>
      </c>
      <c r="G12" s="21">
        <v>381</v>
      </c>
      <c r="H12" s="21">
        <v>68</v>
      </c>
      <c r="I12" s="21">
        <v>82</v>
      </c>
      <c r="J12" s="21">
        <v>1070</v>
      </c>
      <c r="K12" s="21">
        <v>185</v>
      </c>
      <c r="L12" s="21">
        <v>81</v>
      </c>
      <c r="M12" s="22">
        <v>0.99</v>
      </c>
      <c r="N12" s="21">
        <v>174</v>
      </c>
      <c r="P12" s="23">
        <f>C115*1000/$K$2</f>
        <v>311.83698211746054</v>
      </c>
      <c r="V12" s="22">
        <v>16.100000000000001</v>
      </c>
      <c r="W12" s="21"/>
      <c r="X12" s="21"/>
      <c r="AE12" s="24">
        <v>2002</v>
      </c>
      <c r="AN12" s="131">
        <f t="shared" si="0"/>
        <v>18501.36</v>
      </c>
    </row>
    <row r="13" spans="1:40" x14ac:dyDescent="0.2">
      <c r="A13" s="20" t="s">
        <v>38</v>
      </c>
      <c r="B13" s="21">
        <v>116738</v>
      </c>
      <c r="C13" s="21">
        <v>3766</v>
      </c>
      <c r="D13" s="21">
        <v>352</v>
      </c>
      <c r="E13" s="21">
        <v>46</v>
      </c>
      <c r="F13" s="21">
        <v>87</v>
      </c>
      <c r="G13" s="21">
        <v>343</v>
      </c>
      <c r="H13" s="21">
        <v>25</v>
      </c>
      <c r="I13" s="21">
        <v>93</v>
      </c>
      <c r="J13" s="21">
        <v>960</v>
      </c>
      <c r="K13" s="21">
        <v>77</v>
      </c>
      <c r="L13" s="21">
        <v>92</v>
      </c>
      <c r="M13" s="22">
        <v>0.81</v>
      </c>
      <c r="N13" s="21">
        <v>200</v>
      </c>
      <c r="P13" s="23">
        <f>C134*1000/$K$2</f>
        <v>305.04068452589121</v>
      </c>
      <c r="V13" s="22">
        <v>14.8</v>
      </c>
      <c r="W13" s="21"/>
      <c r="X13" s="21"/>
      <c r="AE13" s="24">
        <v>2003</v>
      </c>
      <c r="AN13" s="131">
        <f t="shared" si="0"/>
        <v>17223.173333333332</v>
      </c>
    </row>
    <row r="14" spans="1:40" x14ac:dyDescent="0.2">
      <c r="A14" s="20" t="s">
        <v>39</v>
      </c>
      <c r="B14" s="21">
        <v>126158</v>
      </c>
      <c r="C14" s="21">
        <v>4070</v>
      </c>
      <c r="D14" s="21">
        <v>350</v>
      </c>
      <c r="E14" s="21">
        <v>36</v>
      </c>
      <c r="F14" s="21">
        <v>88</v>
      </c>
      <c r="G14" s="21">
        <v>294</v>
      </c>
      <c r="H14" s="21">
        <v>21</v>
      </c>
      <c r="I14" s="21">
        <v>93</v>
      </c>
      <c r="J14" s="21">
        <v>789</v>
      </c>
      <c r="K14" s="21">
        <v>54</v>
      </c>
      <c r="L14" s="21">
        <v>93</v>
      </c>
      <c r="M14" s="22">
        <v>0.68</v>
      </c>
      <c r="N14" s="21">
        <v>167</v>
      </c>
      <c r="P14" s="23">
        <f>C153*1000/$K$2</f>
        <v>339.10377468466578</v>
      </c>
      <c r="V14" s="22">
        <v>14.6</v>
      </c>
      <c r="W14" s="21"/>
      <c r="X14" s="21"/>
      <c r="AE14" s="24">
        <v>2004</v>
      </c>
      <c r="AN14" s="131">
        <f t="shared" si="0"/>
        <v>15954.4</v>
      </c>
    </row>
    <row r="15" spans="1:40" x14ac:dyDescent="0.2">
      <c r="A15" s="20" t="s">
        <v>40</v>
      </c>
      <c r="B15" s="21">
        <v>112531</v>
      </c>
      <c r="C15" s="21">
        <v>3751</v>
      </c>
      <c r="D15" s="21">
        <v>346</v>
      </c>
      <c r="E15" s="21">
        <v>34</v>
      </c>
      <c r="F15" s="21">
        <v>90</v>
      </c>
      <c r="G15" s="21">
        <v>336</v>
      </c>
      <c r="H15" s="21">
        <v>15</v>
      </c>
      <c r="I15" s="21">
        <v>96</v>
      </c>
      <c r="J15" s="21">
        <v>1062</v>
      </c>
      <c r="K15" s="21">
        <v>54</v>
      </c>
      <c r="L15" s="21">
        <v>95</v>
      </c>
      <c r="M15" s="22">
        <v>0.74</v>
      </c>
      <c r="N15" s="21">
        <v>169</v>
      </c>
      <c r="P15" s="23">
        <f>C172*1000/$K$2</f>
        <v>324.96327900958244</v>
      </c>
      <c r="V15" s="22">
        <v>14.6</v>
      </c>
      <c r="W15" s="21"/>
      <c r="X15" s="21"/>
      <c r="AE15" s="24">
        <v>2005</v>
      </c>
      <c r="AN15" s="131">
        <f t="shared" si="0"/>
        <v>16804.48</v>
      </c>
    </row>
    <row r="16" spans="1:40" x14ac:dyDescent="0.2">
      <c r="A16" s="20" t="s">
        <v>41</v>
      </c>
      <c r="B16" s="21">
        <v>113516</v>
      </c>
      <c r="C16" s="21">
        <v>3662</v>
      </c>
      <c r="D16" s="21">
        <v>277</v>
      </c>
      <c r="E16" s="21">
        <v>62</v>
      </c>
      <c r="F16" s="21">
        <v>77</v>
      </c>
      <c r="G16" s="21">
        <v>278</v>
      </c>
      <c r="H16" s="21">
        <v>23</v>
      </c>
      <c r="I16" s="21">
        <v>91</v>
      </c>
      <c r="J16" s="21">
        <v>890</v>
      </c>
      <c r="K16" s="21">
        <v>82</v>
      </c>
      <c r="L16" s="21">
        <v>90</v>
      </c>
      <c r="M16" s="22">
        <v>0.59</v>
      </c>
      <c r="N16" s="21">
        <v>286</v>
      </c>
      <c r="P16" s="23">
        <f>C191*1000/$K$2</f>
        <v>316.87300366044155</v>
      </c>
      <c r="V16" s="22">
        <v>15</v>
      </c>
      <c r="W16" s="21"/>
      <c r="X16" s="21"/>
      <c r="AE16" s="24">
        <v>2006</v>
      </c>
      <c r="AN16" s="131">
        <f t="shared" si="0"/>
        <v>13573.813333333334</v>
      </c>
    </row>
    <row r="17" spans="1:40" ht="15.75" x14ac:dyDescent="0.25">
      <c r="A17" s="20" t="s">
        <v>42</v>
      </c>
      <c r="B17" s="21">
        <v>102811</v>
      </c>
      <c r="C17" s="21">
        <v>3427</v>
      </c>
      <c r="D17" s="21">
        <v>238</v>
      </c>
      <c r="E17" s="21">
        <v>41</v>
      </c>
      <c r="F17" s="21">
        <v>83</v>
      </c>
      <c r="G17" s="21">
        <v>238</v>
      </c>
      <c r="H17" s="21">
        <v>30</v>
      </c>
      <c r="I17" s="21">
        <v>87</v>
      </c>
      <c r="J17" s="21">
        <v>859</v>
      </c>
      <c r="K17" s="21">
        <v>82</v>
      </c>
      <c r="L17" s="21">
        <v>90</v>
      </c>
      <c r="M17" s="22">
        <v>0.62</v>
      </c>
      <c r="N17" s="21">
        <v>150</v>
      </c>
      <c r="P17" s="25">
        <f>C210*1000/$K$2</f>
        <v>355.48908297928506</v>
      </c>
      <c r="V17" s="22">
        <v>15.3</v>
      </c>
      <c r="W17" s="21"/>
      <c r="X17" s="21"/>
      <c r="AE17" s="24">
        <v>2007</v>
      </c>
      <c r="AN17" s="131">
        <f t="shared" si="0"/>
        <v>10875.013333333334</v>
      </c>
    </row>
    <row r="18" spans="1:40" ht="15.75" thickBot="1" x14ac:dyDescent="0.25">
      <c r="A18" s="20" t="s">
        <v>43</v>
      </c>
      <c r="B18" s="21">
        <v>103285</v>
      </c>
      <c r="C18" s="21">
        <v>3332</v>
      </c>
      <c r="D18" s="21">
        <v>253</v>
      </c>
      <c r="E18" s="21">
        <v>30</v>
      </c>
      <c r="F18" s="21">
        <v>88</v>
      </c>
      <c r="G18" s="21">
        <v>241</v>
      </c>
      <c r="H18" s="21">
        <v>18</v>
      </c>
      <c r="I18" s="21">
        <v>92</v>
      </c>
      <c r="J18" s="21">
        <v>775</v>
      </c>
      <c r="K18" s="21">
        <v>61</v>
      </c>
      <c r="L18" s="21">
        <v>92</v>
      </c>
      <c r="M18" s="22">
        <v>0.64</v>
      </c>
      <c r="N18" s="21">
        <v>159</v>
      </c>
      <c r="P18" s="23">
        <f>C228*1000/$K$2</f>
        <v>245.81497283812453</v>
      </c>
      <c r="V18" s="22">
        <v>14.8</v>
      </c>
      <c r="W18" s="21"/>
      <c r="X18" s="21"/>
      <c r="AE18" s="24">
        <v>2008</v>
      </c>
      <c r="AN18" s="131">
        <f t="shared" si="0"/>
        <v>10706.826666666668</v>
      </c>
    </row>
    <row r="19" spans="1:40" ht="16.5" thickTop="1" x14ac:dyDescent="0.25">
      <c r="A19" s="26" t="s">
        <v>44</v>
      </c>
      <c r="B19" s="27">
        <f t="shared" ref="B19:N19" si="1">SUM(B7:B18)</f>
        <v>1311345</v>
      </c>
      <c r="C19" s="27">
        <f t="shared" si="1"/>
        <v>43103</v>
      </c>
      <c r="D19" s="27">
        <f t="shared" si="1"/>
        <v>3796</v>
      </c>
      <c r="E19" s="27">
        <f t="shared" si="1"/>
        <v>520</v>
      </c>
      <c r="F19" s="27">
        <f>SUM(F7:F18)</f>
        <v>1031</v>
      </c>
      <c r="G19" s="27">
        <f>SUM(G7:G18)</f>
        <v>3967</v>
      </c>
      <c r="H19" s="27">
        <f>SUM(H7:H18)</f>
        <v>289</v>
      </c>
      <c r="I19" s="27">
        <f>SUM(I7:I18)</f>
        <v>1108</v>
      </c>
      <c r="J19" s="27">
        <f t="shared" si="1"/>
        <v>11199</v>
      </c>
      <c r="K19" s="27">
        <f t="shared" si="1"/>
        <v>1061</v>
      </c>
      <c r="L19" s="27">
        <f>SUM(L7:L18)</f>
        <v>1084</v>
      </c>
      <c r="M19" s="28">
        <f t="shared" si="1"/>
        <v>8.17</v>
      </c>
      <c r="N19" s="27">
        <f t="shared" si="1"/>
        <v>1811</v>
      </c>
      <c r="P19" s="23">
        <f>C246*1000/$K$2</f>
        <v>216.74710312186707</v>
      </c>
      <c r="V19" s="28">
        <f>SUM(V7:V18)</f>
        <v>183.55</v>
      </c>
      <c r="W19" s="27">
        <f>SUM(W7:W18)</f>
        <v>0</v>
      </c>
      <c r="X19" s="27">
        <f>SUM(X7:X18)</f>
        <v>0</v>
      </c>
      <c r="AE19" s="24">
        <v>2009</v>
      </c>
      <c r="AN19" s="132"/>
    </row>
    <row r="20" spans="1:40" ht="15.75" thickBot="1" x14ac:dyDescent="0.25">
      <c r="A20" s="29" t="s">
        <v>45</v>
      </c>
      <c r="B20" s="30">
        <f t="shared" ref="B20:N20" si="2">B19/12</f>
        <v>109278.75</v>
      </c>
      <c r="C20" s="30">
        <f t="shared" si="2"/>
        <v>3591.9166666666665</v>
      </c>
      <c r="D20" s="30">
        <f t="shared" si="2"/>
        <v>316.33333333333331</v>
      </c>
      <c r="E20" s="30">
        <f t="shared" si="2"/>
        <v>43.333333333333336</v>
      </c>
      <c r="F20" s="30">
        <f>F19/12</f>
        <v>85.916666666666671</v>
      </c>
      <c r="G20" s="30">
        <f>G19/12</f>
        <v>330.58333333333331</v>
      </c>
      <c r="H20" s="30">
        <f>H19/12</f>
        <v>24.083333333333332</v>
      </c>
      <c r="I20" s="30">
        <f>I19/12</f>
        <v>92.333333333333329</v>
      </c>
      <c r="J20" s="30">
        <f t="shared" si="2"/>
        <v>933.25</v>
      </c>
      <c r="K20" s="30">
        <f t="shared" si="2"/>
        <v>88.416666666666671</v>
      </c>
      <c r="L20" s="30">
        <f>L19/12</f>
        <v>90.333333333333329</v>
      </c>
      <c r="M20" s="31">
        <f t="shared" si="2"/>
        <v>0.68083333333333329</v>
      </c>
      <c r="N20" s="30">
        <f t="shared" si="2"/>
        <v>150.91666666666666</v>
      </c>
      <c r="P20" s="23">
        <f>C264*1000/$K$2</f>
        <v>222.96052784966543</v>
      </c>
      <c r="V20" s="31">
        <f>V19/12</f>
        <v>15.295833333333334</v>
      </c>
      <c r="W20" s="30">
        <f>W19/12</f>
        <v>0</v>
      </c>
      <c r="X20" s="30">
        <f>X19/12</f>
        <v>0</v>
      </c>
      <c r="AB20" s="32"/>
      <c r="AE20" s="24">
        <v>2010</v>
      </c>
      <c r="AN20" s="133">
        <f>AVERAGE(AN7:AN18)</f>
        <v>15815.572222222223</v>
      </c>
    </row>
    <row r="21" spans="1:40" s="14" customFormat="1" ht="16.5" thickTop="1" x14ac:dyDescent="0.25">
      <c r="E21" s="129"/>
      <c r="H21" s="129"/>
      <c r="P21" s="23">
        <f>C282*1000/$K$2</f>
        <v>211.72273903616144</v>
      </c>
      <c r="AE21" s="24">
        <v>2011</v>
      </c>
      <c r="AN21" s="129"/>
    </row>
    <row r="22" spans="1:40" x14ac:dyDescent="0.2">
      <c r="A22" s="4"/>
      <c r="B22" s="4"/>
      <c r="C22" s="4"/>
      <c r="D22" s="4"/>
      <c r="E22" s="128"/>
      <c r="F22" s="4"/>
      <c r="G22" s="4"/>
      <c r="H22" s="128"/>
      <c r="I22" s="4"/>
      <c r="J22" s="4"/>
      <c r="K22" s="4"/>
      <c r="L22" s="4"/>
      <c r="M22" s="4"/>
      <c r="N22" s="4"/>
      <c r="P22" s="23">
        <f>C300*1000/$K$2</f>
        <v>235.36406239071133</v>
      </c>
      <c r="V22" s="4"/>
      <c r="W22" s="4"/>
      <c r="X22" s="4"/>
      <c r="AE22" s="24">
        <v>2012</v>
      </c>
    </row>
    <row r="23" spans="1:40" ht="15.75" thickBot="1" x14ac:dyDescent="0.25">
      <c r="A23" s="4"/>
      <c r="B23" s="4"/>
      <c r="C23" s="4"/>
      <c r="D23" s="4"/>
      <c r="E23" s="128"/>
      <c r="F23" s="4"/>
      <c r="G23" s="4"/>
      <c r="H23" s="128"/>
      <c r="I23" s="4"/>
      <c r="J23" s="4"/>
      <c r="K23" s="4"/>
      <c r="L23" s="4"/>
      <c r="M23" s="4"/>
      <c r="N23" s="4"/>
      <c r="P23" s="23">
        <f>C318*1000/$K$2</f>
        <v>222.47674337273554</v>
      </c>
      <c r="V23" s="4"/>
      <c r="W23" s="4"/>
      <c r="X23" s="4"/>
      <c r="AE23" s="24">
        <v>2013</v>
      </c>
    </row>
    <row r="24" spans="1:40" ht="16.5" thickTop="1" x14ac:dyDescent="0.25">
      <c r="A24" s="11" t="s">
        <v>8</v>
      </c>
      <c r="B24" s="12" t="s">
        <v>9</v>
      </c>
      <c r="C24" s="12" t="s">
        <v>10</v>
      </c>
      <c r="D24" s="12" t="s">
        <v>11</v>
      </c>
      <c r="E24" s="12" t="s">
        <v>12</v>
      </c>
      <c r="F24" s="13" t="s">
        <v>4</v>
      </c>
      <c r="G24" s="12" t="s">
        <v>13</v>
      </c>
      <c r="H24" s="12" t="s">
        <v>14</v>
      </c>
      <c r="I24" s="13" t="s">
        <v>5</v>
      </c>
      <c r="J24" s="12" t="s">
        <v>15</v>
      </c>
      <c r="K24" s="12" t="s">
        <v>16</v>
      </c>
      <c r="L24" s="13" t="s">
        <v>17</v>
      </c>
      <c r="M24" s="13" t="s">
        <v>18</v>
      </c>
      <c r="N24" s="12" t="s">
        <v>19</v>
      </c>
      <c r="P24" s="23">
        <f>C336*1000/$K$2</f>
        <v>194.533818283556</v>
      </c>
      <c r="V24" s="13" t="s">
        <v>20</v>
      </c>
      <c r="W24" s="12" t="s">
        <v>21</v>
      </c>
      <c r="X24" s="12" t="s">
        <v>22</v>
      </c>
      <c r="AB24" s="14"/>
      <c r="AE24" s="24">
        <v>2014</v>
      </c>
      <c r="AN24" s="108" t="s">
        <v>172</v>
      </c>
    </row>
    <row r="25" spans="1:40" ht="19.5" thickBot="1" x14ac:dyDescent="0.3">
      <c r="A25" s="15" t="s">
        <v>46</v>
      </c>
      <c r="B25" s="16" t="s">
        <v>24</v>
      </c>
      <c r="C25" s="17" t="s">
        <v>25</v>
      </c>
      <c r="D25" s="15" t="s">
        <v>26</v>
      </c>
      <c r="E25" s="16" t="s">
        <v>26</v>
      </c>
      <c r="F25" s="18" t="s">
        <v>27</v>
      </c>
      <c r="G25" s="15" t="s">
        <v>26</v>
      </c>
      <c r="H25" s="16" t="s">
        <v>26</v>
      </c>
      <c r="I25" s="18" t="s">
        <v>27</v>
      </c>
      <c r="J25" s="15" t="s">
        <v>26</v>
      </c>
      <c r="K25" s="15" t="s">
        <v>26</v>
      </c>
      <c r="L25" s="18" t="s">
        <v>27</v>
      </c>
      <c r="M25" s="17" t="s">
        <v>28</v>
      </c>
      <c r="N25" s="16" t="s">
        <v>29</v>
      </c>
      <c r="P25" s="23">
        <f>C354*1000/$K$2</f>
        <v>197.86785106432583</v>
      </c>
      <c r="V25" s="18" t="s">
        <v>31</v>
      </c>
      <c r="W25" s="16"/>
      <c r="X25" s="16"/>
      <c r="AB25" s="14"/>
      <c r="AE25" s="24">
        <v>2015</v>
      </c>
      <c r="AN25" s="130" t="s">
        <v>173</v>
      </c>
    </row>
    <row r="26" spans="1:40" ht="15.75" thickTop="1" x14ac:dyDescent="0.2">
      <c r="A26" s="20" t="s">
        <v>32</v>
      </c>
      <c r="B26" s="21">
        <v>97170</v>
      </c>
      <c r="C26" s="21">
        <v>3135</v>
      </c>
      <c r="D26" s="21">
        <v>290</v>
      </c>
      <c r="E26" s="21">
        <v>37</v>
      </c>
      <c r="F26" s="21">
        <v>86</v>
      </c>
      <c r="G26" s="21">
        <v>236</v>
      </c>
      <c r="H26" s="21">
        <v>19</v>
      </c>
      <c r="I26" s="21">
        <v>92</v>
      </c>
      <c r="J26" s="21">
        <v>777</v>
      </c>
      <c r="K26" s="21">
        <v>67</v>
      </c>
      <c r="L26" s="21">
        <v>91</v>
      </c>
      <c r="M26" s="22">
        <v>0.65</v>
      </c>
      <c r="N26" s="21">
        <v>148</v>
      </c>
      <c r="V26" s="22">
        <v>14.8</v>
      </c>
      <c r="W26" s="21"/>
      <c r="X26" s="21"/>
      <c r="AB26" s="33"/>
      <c r="AN26" s="131">
        <f>(0.8*C26*G26)/60</f>
        <v>9864.7999999999993</v>
      </c>
    </row>
    <row r="27" spans="1:40" x14ac:dyDescent="0.2">
      <c r="A27" s="20" t="s">
        <v>33</v>
      </c>
      <c r="B27" s="21">
        <v>95047</v>
      </c>
      <c r="C27" s="21">
        <v>3395</v>
      </c>
      <c r="D27" s="21">
        <v>297</v>
      </c>
      <c r="E27" s="21">
        <v>47</v>
      </c>
      <c r="F27" s="21">
        <v>84</v>
      </c>
      <c r="G27" s="21">
        <v>265</v>
      </c>
      <c r="H27" s="21">
        <v>20</v>
      </c>
      <c r="I27" s="21">
        <v>92</v>
      </c>
      <c r="J27" s="21">
        <v>833</v>
      </c>
      <c r="K27" s="21">
        <v>69</v>
      </c>
      <c r="L27" s="21">
        <v>92</v>
      </c>
      <c r="M27" s="22">
        <v>0.54</v>
      </c>
      <c r="N27" s="21">
        <v>120</v>
      </c>
      <c r="V27" s="22">
        <v>15.6</v>
      </c>
      <c r="W27" s="21"/>
      <c r="X27" s="21"/>
      <c r="AB27" s="33"/>
      <c r="AN27" s="131">
        <f t="shared" ref="AN27:AN37" si="3">(0.8*C27*G27)/60</f>
        <v>11995.666666666666</v>
      </c>
    </row>
    <row r="28" spans="1:40" ht="15.75" x14ac:dyDescent="0.25">
      <c r="A28" s="20" t="s">
        <v>34</v>
      </c>
      <c r="B28" s="21">
        <v>99547</v>
      </c>
      <c r="C28" s="21">
        <v>3211</v>
      </c>
      <c r="D28" s="21">
        <v>268</v>
      </c>
      <c r="E28" s="21">
        <v>36</v>
      </c>
      <c r="F28" s="21">
        <v>86</v>
      </c>
      <c r="G28" s="21">
        <v>266</v>
      </c>
      <c r="H28" s="21">
        <v>22</v>
      </c>
      <c r="I28" s="21">
        <v>92</v>
      </c>
      <c r="J28" s="21">
        <v>838</v>
      </c>
      <c r="K28" s="21">
        <v>71</v>
      </c>
      <c r="L28" s="21">
        <v>92</v>
      </c>
      <c r="M28" s="22">
        <v>0.54</v>
      </c>
      <c r="N28" s="21">
        <v>101</v>
      </c>
      <c r="V28" s="22">
        <v>15.6</v>
      </c>
      <c r="W28" s="21"/>
      <c r="X28" s="21"/>
      <c r="AB28" s="33"/>
      <c r="AE28" s="14" t="s">
        <v>47</v>
      </c>
      <c r="AN28" s="131">
        <f t="shared" si="3"/>
        <v>11388.346666666668</v>
      </c>
    </row>
    <row r="29" spans="1:40" x14ac:dyDescent="0.2">
      <c r="A29" s="20" t="s">
        <v>35</v>
      </c>
      <c r="B29" s="21">
        <v>106472</v>
      </c>
      <c r="C29" s="21">
        <v>3549</v>
      </c>
      <c r="D29" s="21">
        <v>252</v>
      </c>
      <c r="E29" s="21">
        <v>38</v>
      </c>
      <c r="F29" s="21">
        <v>84</v>
      </c>
      <c r="G29" s="21">
        <v>247</v>
      </c>
      <c r="H29" s="21">
        <v>29</v>
      </c>
      <c r="I29" s="21">
        <v>88</v>
      </c>
      <c r="J29" s="21">
        <v>813</v>
      </c>
      <c r="K29" s="21">
        <v>79</v>
      </c>
      <c r="L29" s="21">
        <v>90</v>
      </c>
      <c r="M29" s="22">
        <v>0.57999999999999996</v>
      </c>
      <c r="N29" s="21">
        <v>87</v>
      </c>
      <c r="V29" s="22">
        <v>15.7</v>
      </c>
      <c r="W29" s="21"/>
      <c r="X29" s="21"/>
      <c r="AB29" s="33"/>
      <c r="AN29" s="131">
        <f t="shared" si="3"/>
        <v>11688.04</v>
      </c>
    </row>
    <row r="30" spans="1:40" x14ac:dyDescent="0.2">
      <c r="A30" s="20" t="s">
        <v>36</v>
      </c>
      <c r="B30" s="21">
        <v>107641</v>
      </c>
      <c r="C30" s="21">
        <v>3472</v>
      </c>
      <c r="D30" s="21">
        <v>403</v>
      </c>
      <c r="E30" s="21">
        <v>30</v>
      </c>
      <c r="F30" s="21">
        <v>93</v>
      </c>
      <c r="G30" s="21">
        <v>347</v>
      </c>
      <c r="H30" s="21">
        <v>21</v>
      </c>
      <c r="I30" s="21">
        <v>94</v>
      </c>
      <c r="J30" s="21">
        <v>1014</v>
      </c>
      <c r="K30" s="21">
        <v>70</v>
      </c>
      <c r="L30" s="21">
        <v>93</v>
      </c>
      <c r="M30" s="22">
        <v>0.67</v>
      </c>
      <c r="N30" s="21">
        <v>65</v>
      </c>
      <c r="V30" s="22">
        <v>14.8</v>
      </c>
      <c r="W30" s="21"/>
      <c r="X30" s="21"/>
      <c r="AB30" s="33"/>
      <c r="AN30" s="131">
        <f t="shared" si="3"/>
        <v>16063.786666666669</v>
      </c>
    </row>
    <row r="31" spans="1:40" x14ac:dyDescent="0.2">
      <c r="A31" s="20" t="s">
        <v>37</v>
      </c>
      <c r="B31" s="21">
        <v>105138</v>
      </c>
      <c r="C31" s="21">
        <v>3505</v>
      </c>
      <c r="D31" s="21">
        <v>265</v>
      </c>
      <c r="E31" s="21">
        <v>33</v>
      </c>
      <c r="F31" s="21">
        <v>87</v>
      </c>
      <c r="G31" s="21">
        <v>273</v>
      </c>
      <c r="H31" s="21">
        <v>18</v>
      </c>
      <c r="I31" s="21">
        <v>93</v>
      </c>
      <c r="J31" s="21">
        <v>880</v>
      </c>
      <c r="K31" s="21">
        <v>58</v>
      </c>
      <c r="L31" s="21">
        <v>93</v>
      </c>
      <c r="M31" s="22">
        <v>0.67</v>
      </c>
      <c r="N31" s="21">
        <v>105</v>
      </c>
      <c r="V31" s="22">
        <v>14.7</v>
      </c>
      <c r="W31" s="21"/>
      <c r="X31" s="21"/>
      <c r="AB31" s="33"/>
      <c r="AN31" s="131">
        <f t="shared" si="3"/>
        <v>12758.2</v>
      </c>
    </row>
    <row r="32" spans="1:40" x14ac:dyDescent="0.2">
      <c r="A32" s="20" t="s">
        <v>38</v>
      </c>
      <c r="B32" s="21">
        <v>127625</v>
      </c>
      <c r="C32" s="21">
        <v>4117</v>
      </c>
      <c r="D32" s="21">
        <v>287</v>
      </c>
      <c r="E32" s="21">
        <v>35</v>
      </c>
      <c r="F32" s="21">
        <v>88</v>
      </c>
      <c r="G32" s="21">
        <v>289</v>
      </c>
      <c r="H32" s="21">
        <v>17</v>
      </c>
      <c r="I32" s="21">
        <v>94</v>
      </c>
      <c r="J32" s="21">
        <v>939</v>
      </c>
      <c r="K32" s="21">
        <v>58</v>
      </c>
      <c r="L32" s="21">
        <v>94</v>
      </c>
      <c r="M32" s="22">
        <v>0.56000000000000005</v>
      </c>
      <c r="N32" s="21">
        <v>114</v>
      </c>
      <c r="V32" s="22">
        <v>15.1</v>
      </c>
      <c r="W32" s="21"/>
      <c r="X32" s="21"/>
      <c r="AB32" s="33"/>
      <c r="AN32" s="131">
        <f t="shared" si="3"/>
        <v>15864.173333333336</v>
      </c>
    </row>
    <row r="33" spans="1:40" x14ac:dyDescent="0.2">
      <c r="A33" s="20" t="s">
        <v>39</v>
      </c>
      <c r="B33" s="21">
        <v>128523</v>
      </c>
      <c r="C33" s="21">
        <v>4146</v>
      </c>
      <c r="D33" s="21">
        <v>263</v>
      </c>
      <c r="E33" s="21">
        <v>32</v>
      </c>
      <c r="F33" s="21">
        <v>88</v>
      </c>
      <c r="G33" s="21">
        <v>261</v>
      </c>
      <c r="H33" s="21">
        <v>17</v>
      </c>
      <c r="I33" s="21">
        <v>93</v>
      </c>
      <c r="J33" s="21">
        <v>834</v>
      </c>
      <c r="K33" s="21">
        <v>60</v>
      </c>
      <c r="L33" s="21">
        <v>93</v>
      </c>
      <c r="M33" s="22">
        <v>0.54</v>
      </c>
      <c r="N33" s="21">
        <v>106</v>
      </c>
      <c r="V33" s="22">
        <v>14.9</v>
      </c>
      <c r="W33" s="21"/>
      <c r="X33" s="21"/>
      <c r="AB33" s="33"/>
      <c r="AN33" s="131">
        <f t="shared" si="3"/>
        <v>14428.08</v>
      </c>
    </row>
    <row r="34" spans="1:40" x14ac:dyDescent="0.2">
      <c r="A34" s="20" t="s">
        <v>40</v>
      </c>
      <c r="B34" s="21">
        <v>109335</v>
      </c>
      <c r="C34" s="21">
        <v>3645</v>
      </c>
      <c r="D34" s="21">
        <v>242</v>
      </c>
      <c r="E34" s="21">
        <v>39</v>
      </c>
      <c r="F34" s="21">
        <v>84</v>
      </c>
      <c r="G34" s="21">
        <v>246</v>
      </c>
      <c r="H34" s="21">
        <v>15</v>
      </c>
      <c r="I34" s="21">
        <v>94</v>
      </c>
      <c r="J34" s="21">
        <v>815</v>
      </c>
      <c r="K34" s="21">
        <v>69</v>
      </c>
      <c r="L34" s="21">
        <v>92</v>
      </c>
      <c r="M34" s="22">
        <v>0.53</v>
      </c>
      <c r="N34" s="21">
        <v>106</v>
      </c>
      <c r="V34" s="22">
        <v>14.5</v>
      </c>
      <c r="W34" s="21"/>
      <c r="X34" s="21"/>
      <c r="AB34" s="33"/>
      <c r="AN34" s="131">
        <f t="shared" si="3"/>
        <v>11955.6</v>
      </c>
    </row>
    <row r="35" spans="1:40" x14ac:dyDescent="0.2">
      <c r="A35" s="20" t="s">
        <v>41</v>
      </c>
      <c r="B35" s="21">
        <v>105025</v>
      </c>
      <c r="C35" s="21">
        <v>3388</v>
      </c>
      <c r="D35" s="21">
        <v>254</v>
      </c>
      <c r="E35" s="21">
        <v>32</v>
      </c>
      <c r="F35" s="21">
        <v>87</v>
      </c>
      <c r="G35" s="21">
        <v>260</v>
      </c>
      <c r="H35" s="21">
        <v>15</v>
      </c>
      <c r="I35" s="21">
        <v>94</v>
      </c>
      <c r="J35" s="21">
        <v>867</v>
      </c>
      <c r="K35" s="21">
        <v>58</v>
      </c>
      <c r="L35" s="21">
        <v>93</v>
      </c>
      <c r="M35" s="22">
        <v>0.53</v>
      </c>
      <c r="N35" s="21">
        <v>63</v>
      </c>
      <c r="V35" s="22">
        <v>15.1</v>
      </c>
      <c r="W35" s="21"/>
      <c r="X35" s="21"/>
      <c r="AB35" s="33"/>
      <c r="AN35" s="131">
        <f t="shared" si="3"/>
        <v>11745.066666666668</v>
      </c>
    </row>
    <row r="36" spans="1:40" x14ac:dyDescent="0.2">
      <c r="A36" s="20" t="s">
        <v>42</v>
      </c>
      <c r="B36" s="21">
        <v>94440</v>
      </c>
      <c r="C36" s="21">
        <v>3148</v>
      </c>
      <c r="D36" s="21">
        <v>291</v>
      </c>
      <c r="E36" s="21">
        <v>40</v>
      </c>
      <c r="F36" s="21">
        <v>86</v>
      </c>
      <c r="G36" s="21">
        <v>266</v>
      </c>
      <c r="H36" s="21">
        <v>16</v>
      </c>
      <c r="I36" s="21">
        <v>94</v>
      </c>
      <c r="J36" s="21">
        <v>869</v>
      </c>
      <c r="K36" s="21">
        <v>57</v>
      </c>
      <c r="L36" s="21">
        <v>93</v>
      </c>
      <c r="M36" s="22">
        <v>0.54</v>
      </c>
      <c r="N36" s="21">
        <v>127</v>
      </c>
      <c r="V36" s="22">
        <v>14.6</v>
      </c>
      <c r="W36" s="21"/>
      <c r="X36" s="21"/>
      <c r="AB36" s="33"/>
      <c r="AN36" s="131">
        <f t="shared" si="3"/>
        <v>11164.906666666668</v>
      </c>
    </row>
    <row r="37" spans="1:40" ht="15.75" thickBot="1" x14ac:dyDescent="0.25">
      <c r="A37" s="20" t="s">
        <v>43</v>
      </c>
      <c r="B37" s="21">
        <v>97178</v>
      </c>
      <c r="C37" s="21">
        <v>3135</v>
      </c>
      <c r="D37" s="21">
        <v>266</v>
      </c>
      <c r="E37" s="21">
        <v>50</v>
      </c>
      <c r="F37" s="21">
        <v>81</v>
      </c>
      <c r="G37" s="21">
        <v>260</v>
      </c>
      <c r="H37" s="21">
        <v>18</v>
      </c>
      <c r="I37" s="21">
        <v>93</v>
      </c>
      <c r="J37" s="21">
        <v>829</v>
      </c>
      <c r="K37" s="21">
        <v>62</v>
      </c>
      <c r="L37" s="21">
        <v>93</v>
      </c>
      <c r="M37" s="22">
        <v>0.56999999999999995</v>
      </c>
      <c r="N37" s="21">
        <v>56</v>
      </c>
      <c r="V37" s="22">
        <v>14.8</v>
      </c>
      <c r="W37" s="21"/>
      <c r="X37" s="21"/>
      <c r="AB37" s="33"/>
      <c r="AN37" s="131">
        <f t="shared" si="3"/>
        <v>10868</v>
      </c>
    </row>
    <row r="38" spans="1:40" ht="16.5" thickTop="1" x14ac:dyDescent="0.25">
      <c r="A38" s="26" t="s">
        <v>48</v>
      </c>
      <c r="B38" s="27">
        <f t="shared" ref="B38:N38" si="4">SUM(B26:B37)</f>
        <v>1273141</v>
      </c>
      <c r="C38" s="27">
        <f t="shared" si="4"/>
        <v>41846</v>
      </c>
      <c r="D38" s="27">
        <f t="shared" si="4"/>
        <v>3378</v>
      </c>
      <c r="E38" s="27">
        <f t="shared" si="4"/>
        <v>449</v>
      </c>
      <c r="F38" s="27">
        <f>SUM(F26:F37)</f>
        <v>1034</v>
      </c>
      <c r="G38" s="27">
        <f>SUM(G26:G37)</f>
        <v>3216</v>
      </c>
      <c r="H38" s="27">
        <f>SUM(H26:H37)</f>
        <v>227</v>
      </c>
      <c r="I38" s="27">
        <f>SUM(I26:I37)</f>
        <v>1113</v>
      </c>
      <c r="J38" s="27">
        <f t="shared" si="4"/>
        <v>10308</v>
      </c>
      <c r="K38" s="27">
        <f t="shared" si="4"/>
        <v>778</v>
      </c>
      <c r="L38" s="27">
        <f>SUM(L26:L37)</f>
        <v>1109</v>
      </c>
      <c r="M38" s="28">
        <f t="shared" si="4"/>
        <v>6.9200000000000008</v>
      </c>
      <c r="N38" s="27">
        <f t="shared" si="4"/>
        <v>1198</v>
      </c>
      <c r="V38" s="28">
        <f>SUM(V26:V37)</f>
        <v>180.2</v>
      </c>
      <c r="W38" s="27">
        <f>SUM(W26:W37)</f>
        <v>0</v>
      </c>
      <c r="X38" s="27">
        <f>SUM(X26:X37)</f>
        <v>0</v>
      </c>
      <c r="AN38" s="132"/>
    </row>
    <row r="39" spans="1:40" ht="15.75" thickBot="1" x14ac:dyDescent="0.25">
      <c r="A39" s="29" t="s">
        <v>49</v>
      </c>
      <c r="B39" s="30">
        <f t="shared" ref="B39:N39" si="5">B38/12</f>
        <v>106095.08333333333</v>
      </c>
      <c r="C39" s="30">
        <f t="shared" si="5"/>
        <v>3487.1666666666665</v>
      </c>
      <c r="D39" s="30">
        <f t="shared" si="5"/>
        <v>281.5</v>
      </c>
      <c r="E39" s="30">
        <f t="shared" si="5"/>
        <v>37.416666666666664</v>
      </c>
      <c r="F39" s="30">
        <f>F38/12</f>
        <v>86.166666666666671</v>
      </c>
      <c r="G39" s="30">
        <f>G38/12</f>
        <v>268</v>
      </c>
      <c r="H39" s="30">
        <f>H38/12</f>
        <v>18.916666666666668</v>
      </c>
      <c r="I39" s="30">
        <f>I38/12</f>
        <v>92.75</v>
      </c>
      <c r="J39" s="30">
        <f t="shared" si="5"/>
        <v>859</v>
      </c>
      <c r="K39" s="30">
        <f t="shared" si="5"/>
        <v>64.833333333333329</v>
      </c>
      <c r="L39" s="30">
        <f>L38/12</f>
        <v>92.416666666666671</v>
      </c>
      <c r="M39" s="31">
        <f t="shared" si="5"/>
        <v>0.57666666666666677</v>
      </c>
      <c r="N39" s="30">
        <f t="shared" si="5"/>
        <v>99.833333333333329</v>
      </c>
      <c r="V39" s="31">
        <f>V38/12</f>
        <v>15.016666666666666</v>
      </c>
      <c r="W39" s="30">
        <f>W38/12</f>
        <v>0</v>
      </c>
      <c r="X39" s="30">
        <f>X38/12</f>
        <v>0</v>
      </c>
      <c r="AB39" s="32"/>
      <c r="AN39" s="133">
        <f>AVERAGE(AN26:AN37)</f>
        <v>12482.055555555557</v>
      </c>
    </row>
    <row r="40" spans="1:40" ht="15.75" thickTop="1" x14ac:dyDescent="0.2">
      <c r="A40" s="4"/>
      <c r="B40" s="4"/>
      <c r="C40" s="4"/>
      <c r="D40" s="4"/>
      <c r="E40" s="128"/>
      <c r="F40" s="4"/>
      <c r="G40" s="4"/>
      <c r="H40" s="128"/>
      <c r="I40" s="4"/>
      <c r="J40" s="4"/>
      <c r="K40" s="4"/>
      <c r="L40" s="4"/>
      <c r="M40" s="4"/>
      <c r="N40" s="4"/>
      <c r="V40" s="4"/>
      <c r="W40" s="4"/>
      <c r="X40" s="4"/>
    </row>
    <row r="41" spans="1:40" x14ac:dyDescent="0.2">
      <c r="A41" s="4"/>
      <c r="B41" s="4"/>
      <c r="C41" s="4"/>
      <c r="D41" s="4"/>
      <c r="E41" s="128"/>
      <c r="F41" s="4"/>
      <c r="G41" s="4"/>
      <c r="H41" s="128"/>
      <c r="I41" s="4"/>
      <c r="J41" s="4"/>
      <c r="K41" s="4"/>
      <c r="L41" s="4"/>
      <c r="M41" s="4"/>
      <c r="N41" s="4"/>
      <c r="V41" s="4"/>
      <c r="W41" s="4"/>
      <c r="X41" s="4"/>
    </row>
    <row r="42" spans="1:40" ht="15.75" thickBot="1" x14ac:dyDescent="0.25">
      <c r="A42" s="4"/>
      <c r="B42" s="4"/>
      <c r="C42" s="4"/>
      <c r="D42" s="4"/>
      <c r="E42" s="128"/>
      <c r="F42" s="4"/>
      <c r="G42" s="4"/>
      <c r="H42" s="128"/>
      <c r="I42" s="4"/>
      <c r="J42" s="4"/>
      <c r="K42" s="4"/>
      <c r="L42" s="4"/>
      <c r="M42" s="4"/>
      <c r="N42" s="4"/>
      <c r="V42" s="4"/>
      <c r="W42" s="4"/>
      <c r="X42" s="4"/>
    </row>
    <row r="43" spans="1:40" ht="16.5" thickTop="1" x14ac:dyDescent="0.25">
      <c r="A43" s="34" t="s">
        <v>8</v>
      </c>
      <c r="B43" s="12" t="s">
        <v>9</v>
      </c>
      <c r="C43" s="12" t="s">
        <v>10</v>
      </c>
      <c r="D43" s="12" t="s">
        <v>11</v>
      </c>
      <c r="E43" s="12" t="s">
        <v>12</v>
      </c>
      <c r="F43" s="13" t="s">
        <v>4</v>
      </c>
      <c r="G43" s="12" t="s">
        <v>13</v>
      </c>
      <c r="H43" s="12" t="s">
        <v>14</v>
      </c>
      <c r="I43" s="13" t="s">
        <v>5</v>
      </c>
      <c r="J43" s="12" t="s">
        <v>15</v>
      </c>
      <c r="K43" s="12" t="s">
        <v>16</v>
      </c>
      <c r="L43" s="13" t="s">
        <v>17</v>
      </c>
      <c r="M43" s="13" t="s">
        <v>18</v>
      </c>
      <c r="N43" s="12" t="s">
        <v>19</v>
      </c>
      <c r="V43" s="13" t="s">
        <v>20</v>
      </c>
      <c r="W43" s="12" t="s">
        <v>21</v>
      </c>
      <c r="X43" s="12" t="s">
        <v>22</v>
      </c>
      <c r="AN43" s="108" t="s">
        <v>172</v>
      </c>
    </row>
    <row r="44" spans="1:40" ht="19.5" thickBot="1" x14ac:dyDescent="0.3">
      <c r="A44" s="35" t="s">
        <v>50</v>
      </c>
      <c r="B44" s="16" t="s">
        <v>24</v>
      </c>
      <c r="C44" s="17" t="s">
        <v>25</v>
      </c>
      <c r="D44" s="15" t="s">
        <v>26</v>
      </c>
      <c r="E44" s="16" t="s">
        <v>26</v>
      </c>
      <c r="F44" s="18" t="s">
        <v>27</v>
      </c>
      <c r="G44" s="15" t="s">
        <v>26</v>
      </c>
      <c r="H44" s="16" t="s">
        <v>26</v>
      </c>
      <c r="I44" s="18" t="s">
        <v>27</v>
      </c>
      <c r="J44" s="15" t="s">
        <v>26</v>
      </c>
      <c r="K44" s="15" t="s">
        <v>26</v>
      </c>
      <c r="L44" s="18" t="s">
        <v>27</v>
      </c>
      <c r="M44" s="17" t="s">
        <v>28</v>
      </c>
      <c r="N44" s="16" t="s">
        <v>29</v>
      </c>
      <c r="V44" s="18" t="s">
        <v>31</v>
      </c>
      <c r="W44" s="16"/>
      <c r="X44" s="16"/>
      <c r="AN44" s="130" t="s">
        <v>173</v>
      </c>
    </row>
    <row r="45" spans="1:40" ht="15.75" thickTop="1" x14ac:dyDescent="0.2">
      <c r="A45" s="20" t="s">
        <v>32</v>
      </c>
      <c r="B45" s="21">
        <v>104462</v>
      </c>
      <c r="C45" s="21">
        <v>3370</v>
      </c>
      <c r="D45" s="21">
        <v>299</v>
      </c>
      <c r="E45" s="21">
        <v>43</v>
      </c>
      <c r="F45" s="21">
        <v>86</v>
      </c>
      <c r="G45" s="21">
        <v>263</v>
      </c>
      <c r="H45" s="21">
        <v>15</v>
      </c>
      <c r="I45" s="21">
        <v>94</v>
      </c>
      <c r="J45" s="21">
        <v>815</v>
      </c>
      <c r="K45" s="21">
        <v>61</v>
      </c>
      <c r="L45" s="21">
        <v>93</v>
      </c>
      <c r="M45" s="22">
        <v>0.52</v>
      </c>
      <c r="N45" s="21">
        <v>70</v>
      </c>
      <c r="V45" s="22">
        <v>14.7</v>
      </c>
      <c r="W45" s="21"/>
      <c r="X45" s="21"/>
      <c r="AN45" s="131">
        <f>(0.8*C45*G45)/60</f>
        <v>11817.466666666667</v>
      </c>
    </row>
    <row r="46" spans="1:40" x14ac:dyDescent="0.2">
      <c r="A46" s="20" t="s">
        <v>33</v>
      </c>
      <c r="B46" s="21">
        <v>85727</v>
      </c>
      <c r="C46" s="21">
        <v>3062</v>
      </c>
      <c r="D46" s="21">
        <v>349</v>
      </c>
      <c r="E46" s="21">
        <v>42</v>
      </c>
      <c r="F46" s="21">
        <v>87</v>
      </c>
      <c r="G46" s="21">
        <v>293</v>
      </c>
      <c r="H46" s="21">
        <v>14</v>
      </c>
      <c r="I46" s="21">
        <v>95</v>
      </c>
      <c r="J46" s="21">
        <v>904</v>
      </c>
      <c r="K46" s="21">
        <v>63</v>
      </c>
      <c r="L46" s="21">
        <v>93</v>
      </c>
      <c r="M46" s="22">
        <v>0.57999999999999996</v>
      </c>
      <c r="N46" s="21">
        <v>75</v>
      </c>
      <c r="V46" s="22">
        <v>14.6</v>
      </c>
      <c r="W46" s="21"/>
      <c r="X46" s="21"/>
      <c r="AN46" s="131">
        <f t="shared" ref="AN46:AN56" si="6">(0.8*C46*G46)/60</f>
        <v>11962.213333333331</v>
      </c>
    </row>
    <row r="47" spans="1:40" x14ac:dyDescent="0.2">
      <c r="A47" s="20" t="s">
        <v>34</v>
      </c>
      <c r="B47" s="21">
        <v>102474</v>
      </c>
      <c r="C47" s="21">
        <v>3306</v>
      </c>
      <c r="D47" s="21">
        <v>311</v>
      </c>
      <c r="E47" s="21">
        <v>43</v>
      </c>
      <c r="F47" s="21">
        <v>86</v>
      </c>
      <c r="G47" s="21">
        <v>277</v>
      </c>
      <c r="H47" s="21">
        <v>15</v>
      </c>
      <c r="I47" s="21">
        <v>95</v>
      </c>
      <c r="J47" s="21">
        <v>847</v>
      </c>
      <c r="K47" s="21">
        <v>63</v>
      </c>
      <c r="L47" s="21">
        <v>93</v>
      </c>
      <c r="M47" s="22">
        <v>0.56000000000000005</v>
      </c>
      <c r="N47" s="21">
        <v>70</v>
      </c>
      <c r="V47" s="22">
        <v>14.5</v>
      </c>
      <c r="W47" s="21"/>
      <c r="X47" s="21"/>
      <c r="AN47" s="131">
        <f t="shared" si="6"/>
        <v>12210.160000000002</v>
      </c>
    </row>
    <row r="48" spans="1:40" x14ac:dyDescent="0.2">
      <c r="A48" s="20" t="s">
        <v>35</v>
      </c>
      <c r="B48" s="21">
        <v>103839</v>
      </c>
      <c r="C48" s="21">
        <v>3461</v>
      </c>
      <c r="D48" s="21">
        <v>352</v>
      </c>
      <c r="E48" s="21">
        <v>39</v>
      </c>
      <c r="F48" s="21">
        <v>89</v>
      </c>
      <c r="G48" s="21">
        <v>304</v>
      </c>
      <c r="H48" s="21">
        <v>14</v>
      </c>
      <c r="I48" s="21">
        <v>95</v>
      </c>
      <c r="J48" s="21">
        <v>927</v>
      </c>
      <c r="K48" s="21">
        <v>57</v>
      </c>
      <c r="L48" s="21">
        <v>94</v>
      </c>
      <c r="M48" s="22">
        <v>0.49</v>
      </c>
      <c r="N48" s="21">
        <v>65</v>
      </c>
      <c r="V48" s="22">
        <v>14.2</v>
      </c>
      <c r="W48" s="21"/>
      <c r="X48" s="21"/>
      <c r="AN48" s="131">
        <f t="shared" si="6"/>
        <v>14028.586666666668</v>
      </c>
    </row>
    <row r="49" spans="1:40" x14ac:dyDescent="0.2">
      <c r="A49" s="20" t="s">
        <v>36</v>
      </c>
      <c r="B49" s="21">
        <v>112733</v>
      </c>
      <c r="C49" s="21">
        <v>3637</v>
      </c>
      <c r="D49" s="21">
        <v>527</v>
      </c>
      <c r="E49" s="21">
        <v>36</v>
      </c>
      <c r="F49" s="21">
        <v>92</v>
      </c>
      <c r="G49" s="21">
        <v>335</v>
      </c>
      <c r="H49" s="21">
        <v>22</v>
      </c>
      <c r="I49" s="21">
        <v>93</v>
      </c>
      <c r="J49" s="21">
        <v>1105</v>
      </c>
      <c r="K49" s="21">
        <v>66</v>
      </c>
      <c r="L49" s="21">
        <v>94</v>
      </c>
      <c r="M49" s="22">
        <v>0.61</v>
      </c>
      <c r="N49" s="21">
        <v>68</v>
      </c>
      <c r="V49" s="22">
        <v>14.4</v>
      </c>
      <c r="W49" s="21"/>
      <c r="X49" s="21"/>
      <c r="AN49" s="131">
        <f t="shared" si="6"/>
        <v>16245.266666666668</v>
      </c>
    </row>
    <row r="50" spans="1:40" x14ac:dyDescent="0.2">
      <c r="A50" s="20" t="s">
        <v>37</v>
      </c>
      <c r="B50" s="21">
        <v>108340</v>
      </c>
      <c r="C50" s="21">
        <v>3611</v>
      </c>
      <c r="D50" s="21">
        <v>488</v>
      </c>
      <c r="E50" s="21">
        <v>36</v>
      </c>
      <c r="F50" s="21">
        <v>91</v>
      </c>
      <c r="G50" s="21">
        <v>281</v>
      </c>
      <c r="H50" s="21">
        <v>24</v>
      </c>
      <c r="I50" s="21">
        <v>91</v>
      </c>
      <c r="J50" s="21">
        <v>1024</v>
      </c>
      <c r="K50" s="21">
        <v>74</v>
      </c>
      <c r="L50" s="21">
        <v>93</v>
      </c>
      <c r="M50" s="22">
        <v>0.72</v>
      </c>
      <c r="N50" s="21">
        <v>117</v>
      </c>
      <c r="V50" s="22">
        <v>14</v>
      </c>
      <c r="W50" s="21"/>
      <c r="X50" s="21"/>
      <c r="AN50" s="131">
        <f t="shared" si="6"/>
        <v>13529.213333333335</v>
      </c>
    </row>
    <row r="51" spans="1:40" x14ac:dyDescent="0.2">
      <c r="A51" s="20" t="s">
        <v>38</v>
      </c>
      <c r="B51" s="21">
        <v>126626</v>
      </c>
      <c r="C51" s="21">
        <v>4085</v>
      </c>
      <c r="D51" s="21">
        <v>357</v>
      </c>
      <c r="E51" s="21">
        <v>32</v>
      </c>
      <c r="F51" s="21">
        <v>89</v>
      </c>
      <c r="G51" s="21">
        <v>338</v>
      </c>
      <c r="H51" s="21">
        <v>27</v>
      </c>
      <c r="I51" s="21">
        <v>92</v>
      </c>
      <c r="J51" s="21">
        <v>995</v>
      </c>
      <c r="K51" s="21"/>
      <c r="L51" s="21"/>
      <c r="M51" s="22">
        <v>0.81</v>
      </c>
      <c r="N51" s="21">
        <v>44</v>
      </c>
      <c r="V51" s="22">
        <v>15.6</v>
      </c>
      <c r="W51" s="21"/>
      <c r="X51" s="21"/>
      <c r="AN51" s="131">
        <f t="shared" si="6"/>
        <v>18409.733333333334</v>
      </c>
    </row>
    <row r="52" spans="1:40" x14ac:dyDescent="0.2">
      <c r="A52" s="20" t="s">
        <v>39</v>
      </c>
      <c r="B52" s="21">
        <v>134774</v>
      </c>
      <c r="C52" s="21">
        <v>4348</v>
      </c>
      <c r="D52" s="21">
        <v>314</v>
      </c>
      <c r="E52" s="21">
        <v>80</v>
      </c>
      <c r="F52" s="21">
        <v>75</v>
      </c>
      <c r="G52" s="21">
        <v>293</v>
      </c>
      <c r="H52" s="21">
        <v>39</v>
      </c>
      <c r="I52" s="21">
        <v>85</v>
      </c>
      <c r="J52" s="21">
        <v>1012</v>
      </c>
      <c r="K52" s="21">
        <v>109</v>
      </c>
      <c r="L52" s="21">
        <v>88</v>
      </c>
      <c r="M52" s="22">
        <v>0.73</v>
      </c>
      <c r="N52" s="21">
        <v>109</v>
      </c>
      <c r="V52" s="22">
        <v>17.2</v>
      </c>
      <c r="W52" s="21"/>
      <c r="X52" s="21"/>
      <c r="AN52" s="131">
        <f t="shared" si="6"/>
        <v>16986.186666666668</v>
      </c>
    </row>
    <row r="53" spans="1:40" x14ac:dyDescent="0.2">
      <c r="A53" s="20" t="s">
        <v>40</v>
      </c>
      <c r="B53" s="21">
        <v>118890</v>
      </c>
      <c r="C53" s="21">
        <v>3963</v>
      </c>
      <c r="D53" s="21">
        <v>335</v>
      </c>
      <c r="E53" s="21">
        <v>114</v>
      </c>
      <c r="F53" s="21">
        <v>65</v>
      </c>
      <c r="G53" s="21">
        <v>324</v>
      </c>
      <c r="H53" s="2">
        <v>56</v>
      </c>
      <c r="I53" s="21">
        <v>82</v>
      </c>
      <c r="J53" s="21">
        <v>901</v>
      </c>
      <c r="K53" s="21">
        <v>169</v>
      </c>
      <c r="L53" s="21">
        <v>81</v>
      </c>
      <c r="M53" s="22">
        <v>0.61</v>
      </c>
      <c r="N53" s="21">
        <v>95</v>
      </c>
      <c r="V53" s="22">
        <v>16.600000000000001</v>
      </c>
      <c r="W53" s="21"/>
      <c r="X53" s="21"/>
      <c r="AN53" s="131">
        <f t="shared" si="6"/>
        <v>17120.16</v>
      </c>
    </row>
    <row r="54" spans="1:40" x14ac:dyDescent="0.2">
      <c r="A54" s="20" t="s">
        <v>41</v>
      </c>
      <c r="B54" s="21">
        <v>126320</v>
      </c>
      <c r="C54" s="21">
        <v>3388</v>
      </c>
      <c r="D54" s="21">
        <v>352</v>
      </c>
      <c r="E54" s="21">
        <v>106</v>
      </c>
      <c r="F54" s="21">
        <v>69</v>
      </c>
      <c r="G54" s="21">
        <v>244</v>
      </c>
      <c r="H54" s="21">
        <v>30</v>
      </c>
      <c r="I54" s="21">
        <v>86</v>
      </c>
      <c r="J54" s="21">
        <v>809</v>
      </c>
      <c r="K54" s="24">
        <v>108</v>
      </c>
      <c r="L54" s="21">
        <v>85</v>
      </c>
      <c r="M54" s="22">
        <v>0.66</v>
      </c>
      <c r="N54" s="21">
        <v>77</v>
      </c>
      <c r="V54" s="22">
        <v>16.2</v>
      </c>
      <c r="W54" s="21"/>
      <c r="X54" s="21"/>
      <c r="AN54" s="131">
        <f t="shared" si="6"/>
        <v>11022.293333333333</v>
      </c>
    </row>
    <row r="55" spans="1:40" x14ac:dyDescent="0.2">
      <c r="A55" s="20" t="s">
        <v>42</v>
      </c>
      <c r="B55" s="21">
        <v>117051</v>
      </c>
      <c r="C55" s="21">
        <v>2950</v>
      </c>
      <c r="D55" s="21">
        <v>483</v>
      </c>
      <c r="E55" s="21">
        <v>38</v>
      </c>
      <c r="F55" s="21">
        <v>91</v>
      </c>
      <c r="G55" s="21">
        <v>403</v>
      </c>
      <c r="H55" s="21">
        <v>18</v>
      </c>
      <c r="I55" s="21">
        <v>95</v>
      </c>
      <c r="J55" s="21">
        <v>891</v>
      </c>
      <c r="K55" s="21">
        <v>63</v>
      </c>
      <c r="L55" s="21">
        <v>93</v>
      </c>
      <c r="M55" s="22">
        <v>0.54</v>
      </c>
      <c r="N55" s="21">
        <v>116</v>
      </c>
      <c r="V55" s="22">
        <v>14.8</v>
      </c>
      <c r="W55" s="21"/>
      <c r="X55" s="21"/>
      <c r="AN55" s="131">
        <f t="shared" si="6"/>
        <v>15851.333333333334</v>
      </c>
    </row>
    <row r="56" spans="1:40" ht="15.75" thickBot="1" x14ac:dyDescent="0.25">
      <c r="A56" s="20" t="s">
        <v>43</v>
      </c>
      <c r="B56" s="21">
        <v>114666</v>
      </c>
      <c r="C56" s="21">
        <v>3698</v>
      </c>
      <c r="D56" s="21">
        <v>416</v>
      </c>
      <c r="E56" s="21">
        <v>44</v>
      </c>
      <c r="F56" s="21">
        <v>88</v>
      </c>
      <c r="G56" s="21">
        <v>432</v>
      </c>
      <c r="H56" s="21">
        <v>28</v>
      </c>
      <c r="I56" s="21">
        <v>93</v>
      </c>
      <c r="J56" s="21">
        <v>937</v>
      </c>
      <c r="K56" s="21">
        <v>98</v>
      </c>
      <c r="L56" s="21">
        <v>89</v>
      </c>
      <c r="M56" s="22">
        <v>0.75</v>
      </c>
      <c r="N56" s="21">
        <v>125.4</v>
      </c>
      <c r="V56" s="22">
        <v>15.8</v>
      </c>
      <c r="W56" s="21"/>
      <c r="X56" s="21"/>
      <c r="AN56" s="131">
        <f t="shared" si="6"/>
        <v>21300.48</v>
      </c>
    </row>
    <row r="57" spans="1:40" ht="16.5" thickTop="1" x14ac:dyDescent="0.25">
      <c r="A57" s="36" t="s">
        <v>51</v>
      </c>
      <c r="B57" s="27">
        <f t="shared" ref="B57:N57" si="7">SUM(B45:B56)</f>
        <v>1355902</v>
      </c>
      <c r="C57" s="27">
        <f t="shared" si="7"/>
        <v>42879</v>
      </c>
      <c r="D57" s="27">
        <f t="shared" si="7"/>
        <v>4583</v>
      </c>
      <c r="E57" s="27">
        <f t="shared" si="7"/>
        <v>653</v>
      </c>
      <c r="F57" s="27">
        <f>SUM(F45:F56)</f>
        <v>1008</v>
      </c>
      <c r="G57" s="27">
        <f>SUM(G45:G56)</f>
        <v>3787</v>
      </c>
      <c r="H57" s="27">
        <f>SUM(H45:H56)</f>
        <v>302</v>
      </c>
      <c r="I57" s="27">
        <f>SUM(I45:I56)</f>
        <v>1096</v>
      </c>
      <c r="J57" s="27">
        <f t="shared" si="7"/>
        <v>11167</v>
      </c>
      <c r="K57" s="27">
        <f t="shared" si="7"/>
        <v>931</v>
      </c>
      <c r="L57" s="27">
        <f>SUM(L45:L56)</f>
        <v>996</v>
      </c>
      <c r="M57" s="27">
        <f t="shared" si="7"/>
        <v>7.5800000000000018</v>
      </c>
      <c r="N57" s="27">
        <f t="shared" si="7"/>
        <v>1031.4000000000001</v>
      </c>
      <c r="V57" s="27">
        <f>SUM(V45:V56)</f>
        <v>182.60000000000002</v>
      </c>
      <c r="W57" s="27"/>
      <c r="X57" s="27"/>
      <c r="AN57" s="132"/>
    </row>
    <row r="58" spans="1:40" ht="15.75" thickBot="1" x14ac:dyDescent="0.25">
      <c r="A58" s="37" t="s">
        <v>52</v>
      </c>
      <c r="B58" s="30">
        <f t="shared" ref="B58:N58" si="8">B57/12</f>
        <v>112991.83333333333</v>
      </c>
      <c r="C58" s="30">
        <f t="shared" si="8"/>
        <v>3573.25</v>
      </c>
      <c r="D58" s="30">
        <f t="shared" si="8"/>
        <v>381.91666666666669</v>
      </c>
      <c r="E58" s="30">
        <f t="shared" si="8"/>
        <v>54.416666666666664</v>
      </c>
      <c r="F58" s="30">
        <f>F57/12</f>
        <v>84</v>
      </c>
      <c r="G58" s="30">
        <f>G57/12</f>
        <v>315.58333333333331</v>
      </c>
      <c r="H58" s="30">
        <f>H57/12</f>
        <v>25.166666666666668</v>
      </c>
      <c r="I58" s="30">
        <f>I57/12</f>
        <v>91.333333333333329</v>
      </c>
      <c r="J58" s="30">
        <f t="shared" si="8"/>
        <v>930.58333333333337</v>
      </c>
      <c r="K58" s="30">
        <f t="shared" si="8"/>
        <v>77.583333333333329</v>
      </c>
      <c r="L58" s="30">
        <f>L57/12</f>
        <v>83</v>
      </c>
      <c r="M58" s="38">
        <f t="shared" si="8"/>
        <v>0.63166666666666682</v>
      </c>
      <c r="N58" s="30">
        <f t="shared" si="8"/>
        <v>85.95</v>
      </c>
      <c r="V58" s="30">
        <f>V57/12</f>
        <v>15.216666666666669</v>
      </c>
      <c r="W58" s="30"/>
      <c r="X58" s="30"/>
      <c r="AB58" s="32"/>
      <c r="AN58" s="133">
        <f>AVERAGE(AN45:AN56)</f>
        <v>15040.257777777782</v>
      </c>
    </row>
    <row r="59" spans="1:40" ht="15.75" thickTop="1" x14ac:dyDescent="0.2"/>
    <row r="60" spans="1:40" x14ac:dyDescent="0.2">
      <c r="A60" s="4"/>
      <c r="B60" s="4"/>
      <c r="C60" s="4"/>
      <c r="D60" s="4"/>
      <c r="E60" s="128"/>
      <c r="F60" s="4"/>
      <c r="G60" s="4"/>
      <c r="H60" s="128"/>
      <c r="I60" s="4"/>
      <c r="J60" s="4"/>
      <c r="K60" s="4"/>
      <c r="L60" s="4"/>
      <c r="M60" s="4"/>
      <c r="N60" s="4"/>
      <c r="V60" s="4"/>
      <c r="W60" s="4"/>
      <c r="X60" s="4"/>
    </row>
    <row r="61" spans="1:40" ht="15.75" thickBot="1" x14ac:dyDescent="0.25">
      <c r="A61" s="4"/>
      <c r="B61" s="4"/>
      <c r="C61" s="4"/>
      <c r="D61" s="4"/>
      <c r="E61" s="128"/>
      <c r="F61" s="4"/>
      <c r="G61" s="4"/>
      <c r="H61" s="128"/>
      <c r="I61" s="4"/>
      <c r="J61" s="4"/>
      <c r="K61" s="4"/>
      <c r="L61" s="4"/>
      <c r="M61" s="4"/>
      <c r="N61" s="4"/>
      <c r="V61" s="4"/>
      <c r="W61" s="4"/>
      <c r="X61" s="4"/>
    </row>
    <row r="62" spans="1:40" ht="16.5" thickTop="1" x14ac:dyDescent="0.25">
      <c r="A62" s="34" t="s">
        <v>8</v>
      </c>
      <c r="B62" s="12" t="s">
        <v>9</v>
      </c>
      <c r="C62" s="12" t="s">
        <v>10</v>
      </c>
      <c r="D62" s="12" t="s">
        <v>11</v>
      </c>
      <c r="E62" s="12" t="s">
        <v>12</v>
      </c>
      <c r="F62" s="13" t="s">
        <v>4</v>
      </c>
      <c r="G62" s="12" t="s">
        <v>13</v>
      </c>
      <c r="H62" s="12" t="s">
        <v>14</v>
      </c>
      <c r="I62" s="13" t="s">
        <v>5</v>
      </c>
      <c r="J62" s="12" t="s">
        <v>15</v>
      </c>
      <c r="K62" s="12" t="s">
        <v>16</v>
      </c>
      <c r="L62" s="13" t="s">
        <v>17</v>
      </c>
      <c r="M62" s="13" t="s">
        <v>18</v>
      </c>
      <c r="N62" s="12" t="s">
        <v>19</v>
      </c>
      <c r="V62" s="13" t="s">
        <v>20</v>
      </c>
      <c r="W62" s="12" t="s">
        <v>53</v>
      </c>
      <c r="X62" s="12" t="s">
        <v>54</v>
      </c>
      <c r="AB62" s="86" t="s">
        <v>55</v>
      </c>
      <c r="AN62" s="108" t="s">
        <v>172</v>
      </c>
    </row>
    <row r="63" spans="1:40" ht="19.5" thickBot="1" x14ac:dyDescent="0.3">
      <c r="A63" s="35" t="s">
        <v>56</v>
      </c>
      <c r="B63" s="16" t="s">
        <v>24</v>
      </c>
      <c r="C63" s="17" t="s">
        <v>25</v>
      </c>
      <c r="D63" s="15" t="s">
        <v>26</v>
      </c>
      <c r="E63" s="16" t="s">
        <v>26</v>
      </c>
      <c r="F63" s="18" t="s">
        <v>27</v>
      </c>
      <c r="G63" s="15" t="s">
        <v>26</v>
      </c>
      <c r="H63" s="16" t="s">
        <v>26</v>
      </c>
      <c r="I63" s="18" t="s">
        <v>27</v>
      </c>
      <c r="J63" s="15" t="s">
        <v>26</v>
      </c>
      <c r="K63" s="15" t="s">
        <v>26</v>
      </c>
      <c r="L63" s="18" t="s">
        <v>27</v>
      </c>
      <c r="M63" s="17" t="s">
        <v>28</v>
      </c>
      <c r="N63" s="16" t="s">
        <v>29</v>
      </c>
      <c r="V63" s="18" t="s">
        <v>31</v>
      </c>
      <c r="W63" s="16" t="s">
        <v>26</v>
      </c>
      <c r="X63" s="16" t="s">
        <v>26</v>
      </c>
      <c r="AB63" s="39" t="s">
        <v>57</v>
      </c>
      <c r="AN63" s="130" t="s">
        <v>173</v>
      </c>
    </row>
    <row r="64" spans="1:40" ht="15.75" thickTop="1" x14ac:dyDescent="0.2">
      <c r="A64" s="20" t="s">
        <v>32</v>
      </c>
      <c r="B64" s="21">
        <v>124239</v>
      </c>
      <c r="C64" s="21">
        <v>4008</v>
      </c>
      <c r="D64" s="21">
        <v>326</v>
      </c>
      <c r="E64" s="21">
        <v>32</v>
      </c>
      <c r="F64" s="21">
        <v>89</v>
      </c>
      <c r="G64" s="21">
        <v>326</v>
      </c>
      <c r="H64" s="21">
        <v>18</v>
      </c>
      <c r="I64" s="21">
        <v>94</v>
      </c>
      <c r="J64" s="21">
        <v>940</v>
      </c>
      <c r="K64" s="21">
        <v>47</v>
      </c>
      <c r="L64" s="21">
        <v>94</v>
      </c>
      <c r="M64" s="22">
        <v>0.62</v>
      </c>
      <c r="N64" s="21">
        <v>106.7</v>
      </c>
      <c r="V64" s="22">
        <v>15.4</v>
      </c>
      <c r="W64" s="21"/>
      <c r="X64" s="40"/>
      <c r="AB64" s="41"/>
      <c r="AN64" s="131">
        <f>(0.8*C64*G64)/60</f>
        <v>17421.439999999999</v>
      </c>
    </row>
    <row r="65" spans="1:40" x14ac:dyDescent="0.2">
      <c r="A65" s="20" t="s">
        <v>33</v>
      </c>
      <c r="B65" s="21">
        <v>118490</v>
      </c>
      <c r="C65" s="21">
        <v>4086</v>
      </c>
      <c r="D65" s="21">
        <v>348</v>
      </c>
      <c r="E65" s="21">
        <v>36</v>
      </c>
      <c r="F65" s="21">
        <v>89</v>
      </c>
      <c r="G65" s="21">
        <v>337</v>
      </c>
      <c r="H65" s="21">
        <v>20</v>
      </c>
      <c r="I65" s="21">
        <v>94</v>
      </c>
      <c r="J65" s="21">
        <v>902</v>
      </c>
      <c r="K65" s="21">
        <v>74</v>
      </c>
      <c r="L65" s="21">
        <v>91</v>
      </c>
      <c r="M65" s="22">
        <v>0.57999999999999996</v>
      </c>
      <c r="N65" s="21">
        <v>68</v>
      </c>
      <c r="V65" s="22">
        <v>15.4</v>
      </c>
      <c r="W65" s="21"/>
      <c r="X65" s="40"/>
      <c r="AB65" s="24"/>
      <c r="AN65" s="131">
        <f t="shared" ref="AN65:AN75" si="9">(0.8*C65*G65)/60</f>
        <v>18359.760000000002</v>
      </c>
    </row>
    <row r="66" spans="1:40" x14ac:dyDescent="0.2">
      <c r="A66" s="20" t="s">
        <v>34</v>
      </c>
      <c r="B66" s="21">
        <v>119547</v>
      </c>
      <c r="C66" s="21">
        <v>3856</v>
      </c>
      <c r="D66" s="21">
        <v>533</v>
      </c>
      <c r="E66" s="21">
        <v>37</v>
      </c>
      <c r="F66" s="21">
        <v>89</v>
      </c>
      <c r="G66" s="21">
        <v>374</v>
      </c>
      <c r="H66" s="21">
        <v>19</v>
      </c>
      <c r="I66" s="21">
        <v>95</v>
      </c>
      <c r="J66" s="21">
        <v>865</v>
      </c>
      <c r="K66" s="21">
        <v>78</v>
      </c>
      <c r="L66" s="21">
        <v>91</v>
      </c>
      <c r="M66" s="22">
        <v>0.6</v>
      </c>
      <c r="N66" s="21">
        <v>106.2</v>
      </c>
      <c r="V66" s="22">
        <v>15.4</v>
      </c>
      <c r="W66" s="21"/>
      <c r="X66" s="40"/>
      <c r="AB66" s="24"/>
      <c r="AN66" s="131">
        <f t="shared" si="9"/>
        <v>19228.586666666666</v>
      </c>
    </row>
    <row r="67" spans="1:40" x14ac:dyDescent="0.2">
      <c r="A67" s="20" t="s">
        <v>35</v>
      </c>
      <c r="B67" s="21">
        <v>123450</v>
      </c>
      <c r="C67" s="21">
        <v>4115</v>
      </c>
      <c r="D67" s="21">
        <v>502</v>
      </c>
      <c r="E67" s="21">
        <v>34</v>
      </c>
      <c r="F67" s="21">
        <v>93</v>
      </c>
      <c r="G67" s="21">
        <v>254</v>
      </c>
      <c r="H67" s="21">
        <v>15</v>
      </c>
      <c r="I67" s="21">
        <v>94</v>
      </c>
      <c r="J67" s="21">
        <v>897</v>
      </c>
      <c r="K67" s="21">
        <v>85</v>
      </c>
      <c r="L67" s="21">
        <v>89</v>
      </c>
      <c r="M67" s="22">
        <v>0.64</v>
      </c>
      <c r="N67" s="21">
        <v>64.599999999999994</v>
      </c>
      <c r="V67" s="22">
        <v>17.100000000000001</v>
      </c>
      <c r="W67" s="21"/>
      <c r="X67" s="40"/>
      <c r="AB67" s="24"/>
      <c r="AN67" s="131">
        <f t="shared" si="9"/>
        <v>13936.133333333333</v>
      </c>
    </row>
    <row r="68" spans="1:40" x14ac:dyDescent="0.2">
      <c r="A68" s="20" t="s">
        <v>36</v>
      </c>
      <c r="B68" s="21">
        <v>123217</v>
      </c>
      <c r="C68" s="21">
        <v>3975</v>
      </c>
      <c r="D68" s="21">
        <v>542</v>
      </c>
      <c r="E68" s="21">
        <v>33</v>
      </c>
      <c r="F68" s="21">
        <v>90</v>
      </c>
      <c r="G68" s="21">
        <v>323</v>
      </c>
      <c r="H68" s="21">
        <v>17</v>
      </c>
      <c r="I68" s="21">
        <v>94</v>
      </c>
      <c r="J68" s="21">
        <v>885</v>
      </c>
      <c r="K68" s="21">
        <v>90</v>
      </c>
      <c r="L68" s="21">
        <v>88</v>
      </c>
      <c r="M68" s="22">
        <v>0.56000000000000005</v>
      </c>
      <c r="N68" s="21">
        <v>60.8</v>
      </c>
      <c r="V68" s="22">
        <v>15.8</v>
      </c>
      <c r="W68" s="21"/>
      <c r="X68" s="40"/>
      <c r="AB68" s="24"/>
      <c r="AN68" s="131">
        <f t="shared" si="9"/>
        <v>17119</v>
      </c>
    </row>
    <row r="69" spans="1:40" x14ac:dyDescent="0.2">
      <c r="A69" s="20" t="s">
        <v>37</v>
      </c>
      <c r="B69" s="21">
        <v>122866</v>
      </c>
      <c r="C69" s="21">
        <v>4096</v>
      </c>
      <c r="D69" s="21">
        <v>353</v>
      </c>
      <c r="E69" s="21">
        <v>37</v>
      </c>
      <c r="F69" s="21">
        <v>87</v>
      </c>
      <c r="G69" s="21">
        <v>262</v>
      </c>
      <c r="H69" s="21">
        <v>17</v>
      </c>
      <c r="I69" s="21">
        <v>93</v>
      </c>
      <c r="J69" s="21">
        <v>807</v>
      </c>
      <c r="K69" s="21">
        <v>67</v>
      </c>
      <c r="L69" s="21">
        <v>91</v>
      </c>
      <c r="M69" s="22">
        <v>0.59</v>
      </c>
      <c r="N69" s="21">
        <v>95.8</v>
      </c>
      <c r="V69" s="22">
        <v>16.100000000000001</v>
      </c>
      <c r="W69" s="21"/>
      <c r="X69" s="40"/>
      <c r="AB69" s="24"/>
      <c r="AN69" s="131">
        <f t="shared" si="9"/>
        <v>14308.693333333335</v>
      </c>
    </row>
    <row r="70" spans="1:40" x14ac:dyDescent="0.2">
      <c r="A70" s="20" t="s">
        <v>38</v>
      </c>
      <c r="B70" s="21">
        <v>129618</v>
      </c>
      <c r="C70" s="21">
        <v>4181</v>
      </c>
      <c r="D70" s="21">
        <v>325</v>
      </c>
      <c r="E70" s="21">
        <v>40</v>
      </c>
      <c r="F70" s="21">
        <v>87</v>
      </c>
      <c r="G70" s="21">
        <v>391</v>
      </c>
      <c r="H70" s="21">
        <v>10</v>
      </c>
      <c r="I70" s="21">
        <v>98</v>
      </c>
      <c r="J70" s="21">
        <v>712</v>
      </c>
      <c r="K70" s="21">
        <v>70</v>
      </c>
      <c r="L70" s="21">
        <v>90</v>
      </c>
      <c r="M70" s="22">
        <v>0.62</v>
      </c>
      <c r="N70" s="21">
        <v>116.2</v>
      </c>
      <c r="V70" s="22">
        <v>16.3</v>
      </c>
      <c r="W70" s="21"/>
      <c r="X70" s="40"/>
      <c r="AB70" s="24"/>
      <c r="AN70" s="131">
        <f t="shared" si="9"/>
        <v>21796.946666666667</v>
      </c>
    </row>
    <row r="71" spans="1:40" x14ac:dyDescent="0.2">
      <c r="A71" s="20" t="s">
        <v>39</v>
      </c>
      <c r="B71" s="21">
        <v>119429</v>
      </c>
      <c r="C71" s="21">
        <v>3853</v>
      </c>
      <c r="D71" s="21">
        <v>220</v>
      </c>
      <c r="E71" s="21">
        <v>40</v>
      </c>
      <c r="F71" s="21">
        <v>80</v>
      </c>
      <c r="G71" s="21">
        <v>217</v>
      </c>
      <c r="H71" s="21">
        <v>12</v>
      </c>
      <c r="I71" s="21">
        <v>94</v>
      </c>
      <c r="J71" s="21">
        <v>655</v>
      </c>
      <c r="K71" s="21">
        <v>66</v>
      </c>
      <c r="L71" s="21">
        <v>88</v>
      </c>
      <c r="M71" s="22">
        <v>0.65</v>
      </c>
      <c r="N71" s="21">
        <v>120</v>
      </c>
      <c r="V71" s="22">
        <v>16.600000000000001</v>
      </c>
      <c r="W71" s="21"/>
      <c r="X71" s="40"/>
      <c r="AB71" s="24"/>
      <c r="AN71" s="131">
        <f t="shared" si="9"/>
        <v>11148.013333333334</v>
      </c>
    </row>
    <row r="72" spans="1:40" x14ac:dyDescent="0.2">
      <c r="A72" s="20" t="s">
        <v>40</v>
      </c>
      <c r="B72" s="21">
        <v>133436</v>
      </c>
      <c r="C72" s="21">
        <v>4448</v>
      </c>
      <c r="D72" s="21">
        <v>318</v>
      </c>
      <c r="E72" s="21">
        <v>38</v>
      </c>
      <c r="F72" s="21">
        <v>83</v>
      </c>
      <c r="G72" s="21">
        <v>214</v>
      </c>
      <c r="H72" s="2">
        <v>8</v>
      </c>
      <c r="I72" s="21">
        <v>95</v>
      </c>
      <c r="J72" s="21">
        <v>655</v>
      </c>
      <c r="K72" s="21">
        <v>86</v>
      </c>
      <c r="L72" s="21">
        <v>84</v>
      </c>
      <c r="M72" s="22">
        <v>0.54</v>
      </c>
      <c r="N72" s="21">
        <v>68</v>
      </c>
      <c r="V72" s="22">
        <v>16.2</v>
      </c>
      <c r="W72" s="21"/>
      <c r="X72" s="40"/>
      <c r="AB72" s="24"/>
      <c r="AN72" s="131">
        <f t="shared" si="9"/>
        <v>12691.626666666667</v>
      </c>
    </row>
    <row r="73" spans="1:40" x14ac:dyDescent="0.2">
      <c r="A73" s="20" t="s">
        <v>41</v>
      </c>
      <c r="B73" s="21">
        <v>141876</v>
      </c>
      <c r="C73" s="21">
        <v>4577</v>
      </c>
      <c r="D73" s="21">
        <v>229</v>
      </c>
      <c r="E73" s="21">
        <v>33</v>
      </c>
      <c r="F73" s="21">
        <v>86</v>
      </c>
      <c r="G73" s="21">
        <v>221</v>
      </c>
      <c r="H73" s="21">
        <v>11</v>
      </c>
      <c r="I73" s="21">
        <v>95</v>
      </c>
      <c r="J73" s="21">
        <v>742</v>
      </c>
      <c r="K73" s="24">
        <v>64</v>
      </c>
      <c r="L73" s="21">
        <v>89</v>
      </c>
      <c r="M73" s="22">
        <v>0.48</v>
      </c>
      <c r="N73" s="21">
        <v>29.6</v>
      </c>
      <c r="V73" s="22">
        <v>15.8</v>
      </c>
      <c r="W73" s="21"/>
      <c r="X73" s="40"/>
      <c r="AB73" s="24"/>
      <c r="AN73" s="131">
        <f t="shared" si="9"/>
        <v>13486.893333333335</v>
      </c>
    </row>
    <row r="74" spans="1:40" x14ac:dyDescent="0.2">
      <c r="A74" s="20" t="s">
        <v>42</v>
      </c>
      <c r="B74" s="21">
        <v>111363</v>
      </c>
      <c r="C74" s="21">
        <v>3712</v>
      </c>
      <c r="D74" s="21">
        <v>232</v>
      </c>
      <c r="E74" s="21">
        <v>28</v>
      </c>
      <c r="F74" s="21">
        <v>84</v>
      </c>
      <c r="G74" s="21">
        <v>217</v>
      </c>
      <c r="H74" s="21">
        <v>10</v>
      </c>
      <c r="I74" s="21">
        <v>94</v>
      </c>
      <c r="J74" s="21">
        <v>536</v>
      </c>
      <c r="K74" s="21">
        <v>63</v>
      </c>
      <c r="L74" s="21">
        <v>86</v>
      </c>
      <c r="M74" s="22">
        <v>0.49</v>
      </c>
      <c r="N74" s="21">
        <v>15</v>
      </c>
      <c r="V74" s="22">
        <v>16.2</v>
      </c>
      <c r="W74" s="21">
        <v>43.2</v>
      </c>
      <c r="X74" s="40">
        <v>6.8</v>
      </c>
      <c r="AB74" s="24">
        <v>85</v>
      </c>
      <c r="AN74" s="131">
        <f t="shared" si="9"/>
        <v>10740.053333333335</v>
      </c>
    </row>
    <row r="75" spans="1:40" ht="15.75" thickBot="1" x14ac:dyDescent="0.25">
      <c r="A75" s="20" t="s">
        <v>43</v>
      </c>
      <c r="B75" s="21">
        <v>136914</v>
      </c>
      <c r="C75" s="21">
        <v>4417</v>
      </c>
      <c r="D75" s="21">
        <v>331</v>
      </c>
      <c r="E75" s="21">
        <v>28</v>
      </c>
      <c r="F75" s="21">
        <v>91</v>
      </c>
      <c r="G75" s="21">
        <v>257</v>
      </c>
      <c r="H75" s="21">
        <v>11</v>
      </c>
      <c r="I75" s="21">
        <v>96</v>
      </c>
      <c r="J75" s="21">
        <v>614</v>
      </c>
      <c r="K75" s="21">
        <v>47</v>
      </c>
      <c r="L75" s="21">
        <v>92</v>
      </c>
      <c r="M75" s="22">
        <v>0.44</v>
      </c>
      <c r="N75" s="21">
        <v>110</v>
      </c>
      <c r="V75" s="22">
        <v>16.3</v>
      </c>
      <c r="W75" s="21">
        <v>33</v>
      </c>
      <c r="X75" s="40">
        <v>11</v>
      </c>
      <c r="AB75" s="42">
        <v>77</v>
      </c>
      <c r="AN75" s="131">
        <f t="shared" si="9"/>
        <v>15135.586666666668</v>
      </c>
    </row>
    <row r="76" spans="1:40" ht="16.5" thickTop="1" x14ac:dyDescent="0.25">
      <c r="A76" s="36" t="s">
        <v>58</v>
      </c>
      <c r="B76" s="27">
        <f t="shared" ref="B76:N76" si="10">SUM(B64:B75)</f>
        <v>1504445</v>
      </c>
      <c r="C76" s="27">
        <f t="shared" si="10"/>
        <v>49324</v>
      </c>
      <c r="D76" s="27">
        <f t="shared" si="10"/>
        <v>4259</v>
      </c>
      <c r="E76" s="27">
        <f t="shared" si="10"/>
        <v>416</v>
      </c>
      <c r="F76" s="27">
        <f>SUM(F64:F75)</f>
        <v>1048</v>
      </c>
      <c r="G76" s="27">
        <f>SUM(G64:G75)</f>
        <v>3393</v>
      </c>
      <c r="H76" s="27">
        <f>SUM(H64:H75)</f>
        <v>168</v>
      </c>
      <c r="I76" s="27">
        <f>SUM(I64:I75)</f>
        <v>1136</v>
      </c>
      <c r="J76" s="27">
        <f t="shared" si="10"/>
        <v>9210</v>
      </c>
      <c r="K76" s="27">
        <f t="shared" si="10"/>
        <v>837</v>
      </c>
      <c r="L76" s="27">
        <f>SUM(L64:L75)</f>
        <v>1073</v>
      </c>
      <c r="M76" s="27">
        <f t="shared" si="10"/>
        <v>6.8100000000000014</v>
      </c>
      <c r="N76" s="27">
        <f t="shared" si="10"/>
        <v>960.90000000000009</v>
      </c>
      <c r="V76" s="27">
        <f>SUM(V64:V75)</f>
        <v>192.60000000000002</v>
      </c>
      <c r="W76" s="27">
        <f>SUM(W64:W75)</f>
        <v>76.2</v>
      </c>
      <c r="X76" s="27">
        <f>SUM(X64:X75)</f>
        <v>17.8</v>
      </c>
      <c r="AB76" s="27">
        <f>SUM(AB64:AB75)</f>
        <v>162</v>
      </c>
      <c r="AN76" s="132"/>
    </row>
    <row r="77" spans="1:40" ht="15.75" thickBot="1" x14ac:dyDescent="0.25">
      <c r="A77" s="37" t="s">
        <v>59</v>
      </c>
      <c r="B77" s="30">
        <f t="shared" ref="B77:N77" si="11">AVERAGE(B64:B75)</f>
        <v>125370.41666666667</v>
      </c>
      <c r="C77" s="30">
        <f t="shared" si="11"/>
        <v>4110.333333333333</v>
      </c>
      <c r="D77" s="30">
        <f t="shared" si="11"/>
        <v>354.91666666666669</v>
      </c>
      <c r="E77" s="30">
        <f t="shared" si="11"/>
        <v>34.666666666666664</v>
      </c>
      <c r="F77" s="30">
        <f>AVERAGE(F64:F75)</f>
        <v>87.333333333333329</v>
      </c>
      <c r="G77" s="30">
        <f>AVERAGE(G64:G75)</f>
        <v>282.75</v>
      </c>
      <c r="H77" s="30">
        <f>AVERAGE(H64:H75)</f>
        <v>14</v>
      </c>
      <c r="I77" s="30">
        <f>AVERAGE(I64:I75)</f>
        <v>94.666666666666671</v>
      </c>
      <c r="J77" s="30">
        <f t="shared" si="11"/>
        <v>767.5</v>
      </c>
      <c r="K77" s="30">
        <f t="shared" si="11"/>
        <v>69.75</v>
      </c>
      <c r="L77" s="30">
        <f>AVERAGE(L64:L75)</f>
        <v>89.416666666666671</v>
      </c>
      <c r="M77" s="38">
        <f t="shared" si="11"/>
        <v>0.56750000000000012</v>
      </c>
      <c r="N77" s="30">
        <f t="shared" si="11"/>
        <v>80.075000000000003</v>
      </c>
      <c r="V77" s="38">
        <f>AVERAGE(V64:V75)</f>
        <v>16.05</v>
      </c>
      <c r="W77" s="38">
        <f>AVERAGE(W64:W75)</f>
        <v>38.1</v>
      </c>
      <c r="X77" s="38">
        <f>AVERAGE(X64:X75)</f>
        <v>8.9</v>
      </c>
      <c r="AB77" s="30">
        <f>AVERAGE(AB64:AB75)</f>
        <v>81</v>
      </c>
      <c r="AC77" s="32"/>
      <c r="AN77" s="133">
        <f>AVERAGE(AN64:AN75)</f>
        <v>15447.72777777778</v>
      </c>
    </row>
    <row r="78" spans="1:40" ht="15.75" thickTop="1" x14ac:dyDescent="0.2"/>
    <row r="80" spans="1:40" ht="15.75" thickBot="1" x14ac:dyDescent="0.25"/>
    <row r="81" spans="1:40" ht="16.5" thickTop="1" x14ac:dyDescent="0.25">
      <c r="A81" s="34" t="s">
        <v>8</v>
      </c>
      <c r="B81" s="12" t="s">
        <v>9</v>
      </c>
      <c r="C81" s="12" t="s">
        <v>10</v>
      </c>
      <c r="D81" s="12" t="s">
        <v>11</v>
      </c>
      <c r="E81" s="12" t="s">
        <v>12</v>
      </c>
      <c r="F81" s="13" t="s">
        <v>4</v>
      </c>
      <c r="G81" s="12" t="s">
        <v>13</v>
      </c>
      <c r="H81" s="12" t="s">
        <v>14</v>
      </c>
      <c r="I81" s="13" t="s">
        <v>5</v>
      </c>
      <c r="J81" s="12" t="s">
        <v>15</v>
      </c>
      <c r="K81" s="12" t="s">
        <v>16</v>
      </c>
      <c r="L81" s="13" t="s">
        <v>17</v>
      </c>
      <c r="M81" s="12" t="s">
        <v>19</v>
      </c>
      <c r="N81" s="13" t="s">
        <v>20</v>
      </c>
      <c r="V81" s="12" t="s">
        <v>53</v>
      </c>
      <c r="W81" s="12" t="s">
        <v>54</v>
      </c>
      <c r="X81" s="86" t="s">
        <v>55</v>
      </c>
      <c r="AB81" s="13" t="s">
        <v>60</v>
      </c>
      <c r="AC81" s="13" t="s">
        <v>61</v>
      </c>
      <c r="AD81" s="153" t="s">
        <v>62</v>
      </c>
      <c r="AE81" s="153"/>
      <c r="AN81" s="108" t="s">
        <v>172</v>
      </c>
    </row>
    <row r="82" spans="1:40" ht="19.5" thickBot="1" x14ac:dyDescent="0.3">
      <c r="A82" s="35" t="s">
        <v>63</v>
      </c>
      <c r="B82" s="16" t="s">
        <v>24</v>
      </c>
      <c r="C82" s="17" t="s">
        <v>25</v>
      </c>
      <c r="D82" s="15" t="s">
        <v>26</v>
      </c>
      <c r="E82" s="16" t="s">
        <v>26</v>
      </c>
      <c r="F82" s="18" t="s">
        <v>27</v>
      </c>
      <c r="G82" s="15" t="s">
        <v>26</v>
      </c>
      <c r="H82" s="16" t="s">
        <v>26</v>
      </c>
      <c r="I82" s="18" t="s">
        <v>27</v>
      </c>
      <c r="J82" s="15" t="s">
        <v>26</v>
      </c>
      <c r="K82" s="15" t="s">
        <v>26</v>
      </c>
      <c r="L82" s="18" t="s">
        <v>27</v>
      </c>
      <c r="M82" s="16" t="s">
        <v>29</v>
      </c>
      <c r="N82" s="18" t="s">
        <v>31</v>
      </c>
      <c r="V82" s="16" t="s">
        <v>26</v>
      </c>
      <c r="W82" s="16" t="s">
        <v>26</v>
      </c>
      <c r="X82" s="39" t="s">
        <v>57</v>
      </c>
      <c r="AB82" s="17" t="s">
        <v>64</v>
      </c>
      <c r="AC82" s="17" t="s">
        <v>65</v>
      </c>
      <c r="AD82" s="39" t="s">
        <v>66</v>
      </c>
      <c r="AE82" s="39" t="s">
        <v>67</v>
      </c>
      <c r="AN82" s="130" t="s">
        <v>173</v>
      </c>
    </row>
    <row r="83" spans="1:40" ht="15.75" thickTop="1" x14ac:dyDescent="0.2">
      <c r="A83" s="20" t="s">
        <v>32</v>
      </c>
      <c r="B83" s="21">
        <v>104756</v>
      </c>
      <c r="C83" s="21">
        <v>3379</v>
      </c>
      <c r="D83" s="21">
        <v>411</v>
      </c>
      <c r="E83" s="21">
        <v>58</v>
      </c>
      <c r="F83" s="21">
        <v>78</v>
      </c>
      <c r="G83" s="21">
        <v>302</v>
      </c>
      <c r="H83" s="21">
        <v>32</v>
      </c>
      <c r="I83" s="21">
        <v>89</v>
      </c>
      <c r="J83" s="21">
        <v>797</v>
      </c>
      <c r="K83" s="21">
        <v>123</v>
      </c>
      <c r="L83" s="21">
        <v>84</v>
      </c>
      <c r="M83" s="21">
        <v>85</v>
      </c>
      <c r="N83" s="22">
        <v>15.8</v>
      </c>
      <c r="V83" s="21">
        <v>47.6</v>
      </c>
      <c r="W83" s="21">
        <v>25.6</v>
      </c>
      <c r="X83" s="41">
        <v>44</v>
      </c>
      <c r="AB83" s="21">
        <v>67990</v>
      </c>
      <c r="AC83" s="22">
        <v>0.65</v>
      </c>
      <c r="AD83" s="43"/>
      <c r="AE83" s="43"/>
      <c r="AN83" s="131">
        <f>(0.8*C83*G83)/60</f>
        <v>13606.106666666668</v>
      </c>
    </row>
    <row r="84" spans="1:40" x14ac:dyDescent="0.2">
      <c r="A84" s="20" t="s">
        <v>33</v>
      </c>
      <c r="B84" s="21">
        <v>88311</v>
      </c>
      <c r="C84" s="21">
        <v>3154</v>
      </c>
      <c r="D84" s="21">
        <v>269</v>
      </c>
      <c r="E84" s="21">
        <v>36</v>
      </c>
      <c r="F84" s="21">
        <v>86</v>
      </c>
      <c r="G84" s="21">
        <v>248</v>
      </c>
      <c r="H84" s="21">
        <v>23</v>
      </c>
      <c r="I84" s="21">
        <v>90</v>
      </c>
      <c r="J84" s="21">
        <v>650</v>
      </c>
      <c r="K84" s="21">
        <v>63</v>
      </c>
      <c r="L84" s="21">
        <v>89</v>
      </c>
      <c r="M84" s="21">
        <v>108</v>
      </c>
      <c r="N84" s="22">
        <v>15.1</v>
      </c>
      <c r="V84" s="21">
        <v>50.6</v>
      </c>
      <c r="W84" s="21">
        <v>23.29</v>
      </c>
      <c r="X84" s="24">
        <v>52</v>
      </c>
      <c r="AB84" s="21">
        <v>62665</v>
      </c>
      <c r="AC84" s="22">
        <f t="shared" ref="AC84:AC94" si="12">AB84/B84</f>
        <v>0.70959450125125978</v>
      </c>
      <c r="AD84" s="24"/>
      <c r="AE84" s="24"/>
      <c r="AN84" s="131">
        <f t="shared" ref="AN84:AN94" si="13">(0.8*C84*G84)/60</f>
        <v>10429.226666666667</v>
      </c>
    </row>
    <row r="85" spans="1:40" x14ac:dyDescent="0.2">
      <c r="A85" s="20" t="s">
        <v>34</v>
      </c>
      <c r="B85" s="21">
        <v>122729</v>
      </c>
      <c r="C85" s="21">
        <v>3959</v>
      </c>
      <c r="D85" s="21">
        <v>396</v>
      </c>
      <c r="E85" s="21">
        <v>39</v>
      </c>
      <c r="F85" s="21">
        <v>88</v>
      </c>
      <c r="G85" s="21">
        <v>402</v>
      </c>
      <c r="H85" s="21">
        <v>14</v>
      </c>
      <c r="I85" s="21">
        <v>96</v>
      </c>
      <c r="J85" s="21">
        <v>908</v>
      </c>
      <c r="K85" s="21">
        <v>65</v>
      </c>
      <c r="L85" s="21">
        <v>92</v>
      </c>
      <c r="M85" s="21">
        <v>266.60000000000002</v>
      </c>
      <c r="N85" s="22">
        <v>16.3</v>
      </c>
      <c r="V85" s="21">
        <v>48.94</v>
      </c>
      <c r="W85" s="21">
        <v>16.579999999999998</v>
      </c>
      <c r="X85" s="24">
        <v>65</v>
      </c>
      <c r="AB85" s="21">
        <v>75984</v>
      </c>
      <c r="AC85" s="22">
        <f t="shared" si="12"/>
        <v>0.61912017534568031</v>
      </c>
      <c r="AD85" s="24"/>
      <c r="AE85" s="24"/>
      <c r="AN85" s="131">
        <f t="shared" si="13"/>
        <v>21220.240000000002</v>
      </c>
    </row>
    <row r="86" spans="1:40" x14ac:dyDescent="0.2">
      <c r="A86" s="20" t="s">
        <v>35</v>
      </c>
      <c r="B86" s="21">
        <v>142894</v>
      </c>
      <c r="C86" s="21">
        <v>4763</v>
      </c>
      <c r="D86" s="21">
        <v>293</v>
      </c>
      <c r="E86" s="21">
        <v>31</v>
      </c>
      <c r="F86" s="21">
        <v>89</v>
      </c>
      <c r="G86" s="21">
        <v>324</v>
      </c>
      <c r="H86" s="21">
        <v>15</v>
      </c>
      <c r="I86" s="21">
        <v>96</v>
      </c>
      <c r="J86" s="21">
        <v>776</v>
      </c>
      <c r="K86" s="21">
        <v>57</v>
      </c>
      <c r="L86" s="21">
        <v>92</v>
      </c>
      <c r="M86" s="21">
        <v>64.2</v>
      </c>
      <c r="N86" s="22">
        <v>15.8</v>
      </c>
      <c r="V86" s="21">
        <v>44.91</v>
      </c>
      <c r="W86" s="21">
        <v>6.38</v>
      </c>
      <c r="X86" s="24">
        <v>86</v>
      </c>
      <c r="AB86" s="21">
        <v>74074</v>
      </c>
      <c r="AC86" s="22">
        <f t="shared" si="12"/>
        <v>0.51838425686172962</v>
      </c>
      <c r="AD86" s="24"/>
      <c r="AE86" s="24"/>
      <c r="AN86" s="131">
        <f t="shared" si="13"/>
        <v>20576.16</v>
      </c>
    </row>
    <row r="87" spans="1:40" x14ac:dyDescent="0.2">
      <c r="A87" s="20" t="s">
        <v>36</v>
      </c>
      <c r="B87" s="21">
        <v>154435</v>
      </c>
      <c r="C87" s="21">
        <v>4982</v>
      </c>
      <c r="D87" s="21">
        <v>298</v>
      </c>
      <c r="E87" s="21">
        <v>28</v>
      </c>
      <c r="F87" s="21">
        <v>90</v>
      </c>
      <c r="G87" s="21">
        <v>303</v>
      </c>
      <c r="H87" s="21">
        <v>12</v>
      </c>
      <c r="I87" s="21">
        <v>96</v>
      </c>
      <c r="J87" s="21">
        <v>771</v>
      </c>
      <c r="K87" s="21">
        <v>55</v>
      </c>
      <c r="L87" s="21">
        <v>93</v>
      </c>
      <c r="M87" s="21">
        <v>110</v>
      </c>
      <c r="N87" s="22">
        <v>16</v>
      </c>
      <c r="V87" s="21">
        <v>46.23</v>
      </c>
      <c r="W87" s="21">
        <v>5.31</v>
      </c>
      <c r="X87" s="24">
        <v>88</v>
      </c>
      <c r="AB87" s="21">
        <v>69601</v>
      </c>
      <c r="AC87" s="22">
        <f t="shared" si="12"/>
        <v>0.45068151649561305</v>
      </c>
      <c r="AD87" s="24"/>
      <c r="AE87" s="24"/>
      <c r="AN87" s="131">
        <f t="shared" si="13"/>
        <v>20127.280000000002</v>
      </c>
    </row>
    <row r="88" spans="1:40" x14ac:dyDescent="0.2">
      <c r="A88" s="20" t="s">
        <v>37</v>
      </c>
      <c r="B88" s="21">
        <v>124956</v>
      </c>
      <c r="C88" s="21">
        <v>4165</v>
      </c>
      <c r="D88" s="21">
        <v>299</v>
      </c>
      <c r="E88" s="21">
        <v>42</v>
      </c>
      <c r="F88" s="21">
        <v>84</v>
      </c>
      <c r="G88" s="21">
        <v>266</v>
      </c>
      <c r="H88" s="21">
        <v>13</v>
      </c>
      <c r="I88" s="21">
        <v>95</v>
      </c>
      <c r="J88" s="21">
        <v>715</v>
      </c>
      <c r="K88" s="21">
        <v>70</v>
      </c>
      <c r="L88" s="21">
        <v>89</v>
      </c>
      <c r="M88" s="21">
        <v>92.5</v>
      </c>
      <c r="N88" s="22">
        <v>15.9</v>
      </c>
      <c r="V88" s="21">
        <v>45.14</v>
      </c>
      <c r="W88" s="21">
        <v>11.28</v>
      </c>
      <c r="X88" s="24">
        <v>75</v>
      </c>
      <c r="AB88" s="21">
        <v>66956</v>
      </c>
      <c r="AC88" s="22">
        <f t="shared" si="12"/>
        <v>0.53583661448829989</v>
      </c>
      <c r="AD88" s="24"/>
      <c r="AE88" s="24"/>
      <c r="AN88" s="131">
        <f t="shared" si="13"/>
        <v>14771.866666666667</v>
      </c>
    </row>
    <row r="89" spans="1:40" x14ac:dyDescent="0.2">
      <c r="A89" s="20" t="s">
        <v>38</v>
      </c>
      <c r="B89" s="21">
        <v>161686</v>
      </c>
      <c r="C89" s="21">
        <v>5216</v>
      </c>
      <c r="D89" s="21">
        <v>326</v>
      </c>
      <c r="E89" s="21">
        <v>27</v>
      </c>
      <c r="F89" s="21">
        <v>90</v>
      </c>
      <c r="G89" s="21">
        <v>262</v>
      </c>
      <c r="H89" s="21">
        <v>9</v>
      </c>
      <c r="I89" s="21">
        <v>96</v>
      </c>
      <c r="J89" s="21">
        <v>656</v>
      </c>
      <c r="K89" s="21">
        <v>39</v>
      </c>
      <c r="L89" s="21">
        <v>93</v>
      </c>
      <c r="M89" s="21">
        <v>104.2</v>
      </c>
      <c r="N89" s="22">
        <v>15.2</v>
      </c>
      <c r="V89" s="21">
        <v>42.6</v>
      </c>
      <c r="W89" s="21">
        <v>9.3800000000000008</v>
      </c>
      <c r="X89" s="24">
        <v>76</v>
      </c>
      <c r="AB89" s="21">
        <v>78776</v>
      </c>
      <c r="AC89" s="22">
        <f t="shared" si="12"/>
        <v>0.48721596180250609</v>
      </c>
      <c r="AD89" s="24">
        <v>7</v>
      </c>
      <c r="AE89" s="24">
        <v>116</v>
      </c>
      <c r="AN89" s="131">
        <f t="shared" si="13"/>
        <v>18221.226666666669</v>
      </c>
    </row>
    <row r="90" spans="1:40" x14ac:dyDescent="0.2">
      <c r="A90" s="20" t="s">
        <v>39</v>
      </c>
      <c r="B90" s="21">
        <v>160407</v>
      </c>
      <c r="C90" s="21">
        <v>5174</v>
      </c>
      <c r="D90" s="21">
        <v>341</v>
      </c>
      <c r="E90" s="21">
        <v>47</v>
      </c>
      <c r="F90" s="21">
        <v>86</v>
      </c>
      <c r="G90" s="21">
        <v>313</v>
      </c>
      <c r="H90" s="21">
        <v>20</v>
      </c>
      <c r="I90" s="21">
        <v>94</v>
      </c>
      <c r="J90" s="21">
        <v>698</v>
      </c>
      <c r="K90" s="21">
        <v>68</v>
      </c>
      <c r="L90" s="21">
        <v>89</v>
      </c>
      <c r="M90" s="21">
        <v>100</v>
      </c>
      <c r="N90" s="22">
        <v>16.600000000000001</v>
      </c>
      <c r="V90" s="21">
        <v>69.2</v>
      </c>
      <c r="W90" s="21">
        <v>16.649999999999999</v>
      </c>
      <c r="X90" s="24">
        <v>76</v>
      </c>
      <c r="AB90" s="21">
        <v>85951</v>
      </c>
      <c r="AC90" s="22">
        <f t="shared" si="12"/>
        <v>0.53583073057908948</v>
      </c>
      <c r="AD90" s="24">
        <v>25</v>
      </c>
      <c r="AE90" s="24">
        <v>302</v>
      </c>
      <c r="AN90" s="131">
        <f t="shared" si="13"/>
        <v>21592.826666666664</v>
      </c>
    </row>
    <row r="91" spans="1:40" x14ac:dyDescent="0.2">
      <c r="A91" s="20" t="s">
        <v>40</v>
      </c>
      <c r="B91" s="21">
        <v>125332</v>
      </c>
      <c r="C91" s="21">
        <v>4178</v>
      </c>
      <c r="D91" s="21">
        <v>334</v>
      </c>
      <c r="E91" s="21">
        <v>26</v>
      </c>
      <c r="F91" s="21">
        <v>92</v>
      </c>
      <c r="G91" s="21">
        <v>383</v>
      </c>
      <c r="H91" s="2">
        <v>12</v>
      </c>
      <c r="I91" s="21">
        <v>97</v>
      </c>
      <c r="J91" s="21">
        <v>766</v>
      </c>
      <c r="K91" s="21">
        <v>54</v>
      </c>
      <c r="L91" s="21">
        <v>92</v>
      </c>
      <c r="M91" s="21">
        <v>80</v>
      </c>
      <c r="N91" s="22">
        <v>16.600000000000001</v>
      </c>
      <c r="V91" s="21">
        <v>50.68</v>
      </c>
      <c r="W91" s="21">
        <v>8.9499999999999993</v>
      </c>
      <c r="X91" s="24">
        <v>82</v>
      </c>
      <c r="AB91" s="21">
        <v>71104</v>
      </c>
      <c r="AC91" s="22">
        <f t="shared" si="12"/>
        <v>0.56732518431047141</v>
      </c>
      <c r="AD91" s="24">
        <v>2</v>
      </c>
      <c r="AE91" s="24">
        <v>8</v>
      </c>
      <c r="AN91" s="131">
        <f t="shared" si="13"/>
        <v>21335.653333333332</v>
      </c>
    </row>
    <row r="92" spans="1:40" x14ac:dyDescent="0.2">
      <c r="A92" s="20" t="s">
        <v>41</v>
      </c>
      <c r="B92" s="21">
        <v>112279</v>
      </c>
      <c r="C92" s="21">
        <v>3622</v>
      </c>
      <c r="D92" s="21">
        <v>253</v>
      </c>
      <c r="E92" s="21">
        <v>19</v>
      </c>
      <c r="F92" s="21">
        <v>92</v>
      </c>
      <c r="G92" s="21">
        <v>254</v>
      </c>
      <c r="H92" s="21">
        <v>6</v>
      </c>
      <c r="I92" s="21">
        <v>97</v>
      </c>
      <c r="J92" s="21">
        <v>626</v>
      </c>
      <c r="K92" s="24">
        <v>46</v>
      </c>
      <c r="L92" s="21">
        <v>92</v>
      </c>
      <c r="M92" s="21">
        <v>88.3</v>
      </c>
      <c r="N92" s="22">
        <v>17.600000000000001</v>
      </c>
      <c r="V92" s="21">
        <v>41.41</v>
      </c>
      <c r="W92" s="21">
        <v>8.9600000000000009</v>
      </c>
      <c r="X92" s="24">
        <v>78</v>
      </c>
      <c r="AB92" s="21">
        <v>69334</v>
      </c>
      <c r="AC92" s="22">
        <f t="shared" si="12"/>
        <v>0.61751529671621586</v>
      </c>
      <c r="AD92" s="24">
        <v>4</v>
      </c>
      <c r="AE92" s="24">
        <v>19</v>
      </c>
      <c r="AN92" s="131">
        <f t="shared" si="13"/>
        <v>12266.50666666667</v>
      </c>
    </row>
    <row r="93" spans="1:40" x14ac:dyDescent="0.2">
      <c r="A93" s="20" t="s">
        <v>42</v>
      </c>
      <c r="B93" s="21">
        <v>104516</v>
      </c>
      <c r="C93" s="21">
        <v>3484</v>
      </c>
      <c r="D93" s="21">
        <v>327</v>
      </c>
      <c r="E93" s="21">
        <v>22</v>
      </c>
      <c r="F93" s="21">
        <v>93.27</v>
      </c>
      <c r="G93" s="21">
        <v>181</v>
      </c>
      <c r="H93" s="21">
        <v>8</v>
      </c>
      <c r="I93" s="21">
        <v>95.58</v>
      </c>
      <c r="J93" s="21">
        <v>678</v>
      </c>
      <c r="K93" s="21">
        <v>48</v>
      </c>
      <c r="L93" s="21">
        <v>92.92</v>
      </c>
      <c r="M93" s="21">
        <v>55</v>
      </c>
      <c r="N93" s="22">
        <v>16.899999999999999</v>
      </c>
      <c r="V93" s="21"/>
      <c r="W93" s="21"/>
      <c r="X93" s="24"/>
      <c r="AB93" s="21">
        <v>58751</v>
      </c>
      <c r="AC93" s="22">
        <f t="shared" si="12"/>
        <v>0.56212445941291289</v>
      </c>
      <c r="AD93" s="24"/>
      <c r="AE93" s="24"/>
      <c r="AN93" s="131">
        <f t="shared" si="13"/>
        <v>8408.0533333333351</v>
      </c>
    </row>
    <row r="94" spans="1:40" ht="15.75" thickBot="1" x14ac:dyDescent="0.25">
      <c r="A94" s="20" t="s">
        <v>43</v>
      </c>
      <c r="B94" s="21">
        <v>120294</v>
      </c>
      <c r="C94" s="21">
        <v>3880</v>
      </c>
      <c r="D94" s="21">
        <v>304</v>
      </c>
      <c r="E94" s="21">
        <v>31</v>
      </c>
      <c r="F94" s="21">
        <v>89</v>
      </c>
      <c r="G94" s="21">
        <v>251</v>
      </c>
      <c r="H94" s="21">
        <v>15</v>
      </c>
      <c r="I94" s="21">
        <v>94</v>
      </c>
      <c r="J94" s="21">
        <v>723</v>
      </c>
      <c r="K94" s="21">
        <v>70</v>
      </c>
      <c r="L94" s="21">
        <v>90</v>
      </c>
      <c r="M94" s="21">
        <v>81.7</v>
      </c>
      <c r="N94" s="22">
        <v>17.2</v>
      </c>
      <c r="V94" s="21">
        <v>48</v>
      </c>
      <c r="W94" s="21">
        <v>9</v>
      </c>
      <c r="X94" s="42">
        <v>81</v>
      </c>
      <c r="AB94" s="21">
        <v>66281</v>
      </c>
      <c r="AC94" s="22">
        <f t="shared" si="12"/>
        <v>0.55099173691123415</v>
      </c>
      <c r="AD94" s="42"/>
      <c r="AE94" s="42"/>
      <c r="AN94" s="131">
        <f t="shared" si="13"/>
        <v>12985.066666666668</v>
      </c>
    </row>
    <row r="95" spans="1:40" ht="16.5" thickTop="1" x14ac:dyDescent="0.25">
      <c r="A95" s="36" t="s">
        <v>68</v>
      </c>
      <c r="B95" s="27">
        <f t="shared" ref="B95:N95" si="14">SUM(B83:B94)</f>
        <v>1522595</v>
      </c>
      <c r="C95" s="27">
        <f t="shared" si="14"/>
        <v>49956</v>
      </c>
      <c r="D95" s="27">
        <f t="shared" si="14"/>
        <v>3851</v>
      </c>
      <c r="E95" s="27">
        <f t="shared" si="14"/>
        <v>406</v>
      </c>
      <c r="F95" s="27">
        <f>SUM(F83:F94)</f>
        <v>1057.27</v>
      </c>
      <c r="G95" s="27">
        <f>SUM(G83:G94)</f>
        <v>3489</v>
      </c>
      <c r="H95" s="27">
        <f>SUM(H83:H94)</f>
        <v>179</v>
      </c>
      <c r="I95" s="27">
        <f>SUM(I83:I94)</f>
        <v>1135.58</v>
      </c>
      <c r="J95" s="27">
        <f t="shared" si="14"/>
        <v>8764</v>
      </c>
      <c r="K95" s="27">
        <f t="shared" si="14"/>
        <v>758</v>
      </c>
      <c r="L95" s="27">
        <f>SUM(L83:L94)</f>
        <v>1087.92</v>
      </c>
      <c r="M95" s="27">
        <f t="shared" si="14"/>
        <v>1235.5000000000002</v>
      </c>
      <c r="N95" s="27">
        <f t="shared" si="14"/>
        <v>195</v>
      </c>
      <c r="Q95" s="44"/>
      <c r="V95" s="27">
        <f>SUM(V83:V94)</f>
        <v>535.30999999999995</v>
      </c>
      <c r="W95" s="27">
        <f>SUM(W83:W94)</f>
        <v>141.38</v>
      </c>
      <c r="X95" s="27">
        <f>SUM(X83:X94)</f>
        <v>803</v>
      </c>
      <c r="AB95" s="27">
        <f>SUM(AB83:AB94)</f>
        <v>847467</v>
      </c>
      <c r="AC95" s="45">
        <f>SUM(AC83:AC94)</f>
        <v>6.8046204341750123</v>
      </c>
      <c r="AD95" s="27">
        <f>SUM(AD83:AD94)</f>
        <v>38</v>
      </c>
      <c r="AE95" s="27">
        <f>SUM(AE83:AE94)</f>
        <v>445</v>
      </c>
      <c r="AN95" s="132"/>
    </row>
    <row r="96" spans="1:40" ht="15.75" thickBot="1" x14ac:dyDescent="0.25">
      <c r="A96" s="37" t="s">
        <v>69</v>
      </c>
      <c r="B96" s="30">
        <f t="shared" ref="B96:N96" si="15">AVERAGE(B83:B94)</f>
        <v>126882.91666666667</v>
      </c>
      <c r="C96" s="30">
        <f t="shared" si="15"/>
        <v>4163</v>
      </c>
      <c r="D96" s="30">
        <f t="shared" si="15"/>
        <v>320.91666666666669</v>
      </c>
      <c r="E96" s="30">
        <f t="shared" si="15"/>
        <v>33.833333333333336</v>
      </c>
      <c r="F96" s="30">
        <f>AVERAGE(F83:F94)</f>
        <v>88.105833333333337</v>
      </c>
      <c r="G96" s="30">
        <f>AVERAGE(G83:G94)</f>
        <v>290.75</v>
      </c>
      <c r="H96" s="30">
        <f>AVERAGE(H83:H94)</f>
        <v>14.916666666666666</v>
      </c>
      <c r="I96" s="30">
        <f>AVERAGE(I83:I94)</f>
        <v>94.631666666666661</v>
      </c>
      <c r="J96" s="30">
        <f t="shared" si="15"/>
        <v>730.33333333333337</v>
      </c>
      <c r="K96" s="30">
        <f t="shared" si="15"/>
        <v>63.166666666666664</v>
      </c>
      <c r="L96" s="30">
        <f>AVERAGE(L83:L94)</f>
        <v>90.660000000000011</v>
      </c>
      <c r="M96" s="30">
        <f t="shared" si="15"/>
        <v>102.95833333333336</v>
      </c>
      <c r="N96" s="38">
        <f t="shared" si="15"/>
        <v>16.25</v>
      </c>
      <c r="V96" s="30">
        <f>AVERAGE(V83:V94)</f>
        <v>48.664545454545447</v>
      </c>
      <c r="W96" s="30">
        <f>AVERAGE(W83:W94)</f>
        <v>12.852727272727272</v>
      </c>
      <c r="X96" s="30">
        <f>AVERAGE(X83:X94)</f>
        <v>73</v>
      </c>
      <c r="AB96" s="30">
        <f>AVERAGE(AB83:AB94)</f>
        <v>70622.25</v>
      </c>
      <c r="AC96" s="38">
        <f>AVERAGE(AC83:AC94)</f>
        <v>0.56705170284791773</v>
      </c>
      <c r="AD96" s="30"/>
      <c r="AE96" s="30"/>
      <c r="AN96" s="133">
        <f>AVERAGE(AN83:AN94)</f>
        <v>16295.017777777781</v>
      </c>
    </row>
    <row r="97" spans="1:40" ht="15.75" thickTop="1" x14ac:dyDescent="0.2"/>
    <row r="99" spans="1:40" ht="15.75" thickBot="1" x14ac:dyDescent="0.25"/>
    <row r="100" spans="1:40" ht="16.5" thickTop="1" x14ac:dyDescent="0.25">
      <c r="A100" s="34" t="s">
        <v>8</v>
      </c>
      <c r="B100" s="12" t="s">
        <v>9</v>
      </c>
      <c r="C100" s="12" t="s">
        <v>9</v>
      </c>
      <c r="D100" s="12" t="s">
        <v>70</v>
      </c>
      <c r="E100" s="12" t="s">
        <v>71</v>
      </c>
      <c r="F100" s="13" t="s">
        <v>4</v>
      </c>
      <c r="G100" s="12" t="s">
        <v>72</v>
      </c>
      <c r="H100" s="12" t="s">
        <v>73</v>
      </c>
      <c r="I100" s="13" t="s">
        <v>5</v>
      </c>
      <c r="J100" s="12" t="s">
        <v>74</v>
      </c>
      <c r="K100" s="12" t="s">
        <v>75</v>
      </c>
      <c r="L100" s="13" t="s">
        <v>17</v>
      </c>
      <c r="M100" s="12" t="s">
        <v>19</v>
      </c>
      <c r="N100" s="13" t="s">
        <v>20</v>
      </c>
      <c r="V100" s="12" t="s">
        <v>53</v>
      </c>
      <c r="W100" s="12" t="s">
        <v>54</v>
      </c>
      <c r="X100" s="86" t="s">
        <v>55</v>
      </c>
      <c r="AB100" s="13" t="s">
        <v>60</v>
      </c>
      <c r="AC100" s="13" t="s">
        <v>61</v>
      </c>
      <c r="AD100" s="153" t="s">
        <v>62</v>
      </c>
      <c r="AE100" s="153"/>
      <c r="AN100" s="108" t="s">
        <v>172</v>
      </c>
    </row>
    <row r="101" spans="1:40" ht="16.5" thickBot="1" x14ac:dyDescent="0.3">
      <c r="A101" s="35" t="s">
        <v>76</v>
      </c>
      <c r="B101" s="16" t="s">
        <v>77</v>
      </c>
      <c r="C101" s="17" t="s">
        <v>78</v>
      </c>
      <c r="D101" s="16" t="s">
        <v>26</v>
      </c>
      <c r="E101" s="16" t="s">
        <v>26</v>
      </c>
      <c r="F101" s="18" t="s">
        <v>27</v>
      </c>
      <c r="G101" s="16" t="s">
        <v>26</v>
      </c>
      <c r="H101" s="16" t="s">
        <v>26</v>
      </c>
      <c r="I101" s="18" t="s">
        <v>27</v>
      </c>
      <c r="J101" s="16" t="s">
        <v>26</v>
      </c>
      <c r="K101" s="16" t="s">
        <v>26</v>
      </c>
      <c r="L101" s="18" t="s">
        <v>27</v>
      </c>
      <c r="M101" s="16" t="s">
        <v>29</v>
      </c>
      <c r="N101" s="18" t="s">
        <v>31</v>
      </c>
      <c r="V101" s="16" t="s">
        <v>26</v>
      </c>
      <c r="W101" s="16" t="s">
        <v>26</v>
      </c>
      <c r="X101" s="39" t="s">
        <v>57</v>
      </c>
      <c r="AB101" s="17" t="s">
        <v>64</v>
      </c>
      <c r="AC101" s="17" t="s">
        <v>65</v>
      </c>
      <c r="AD101" s="39" t="s">
        <v>66</v>
      </c>
      <c r="AE101" s="39" t="s">
        <v>67</v>
      </c>
      <c r="AN101" s="130" t="s">
        <v>173</v>
      </c>
    </row>
    <row r="102" spans="1:40" ht="15.75" thickTop="1" x14ac:dyDescent="0.2">
      <c r="A102" s="20" t="s">
        <v>32</v>
      </c>
      <c r="B102" s="21">
        <v>129332</v>
      </c>
      <c r="C102" s="21">
        <v>4172</v>
      </c>
      <c r="D102" s="21">
        <v>329</v>
      </c>
      <c r="E102" s="21">
        <v>44</v>
      </c>
      <c r="F102" s="21">
        <v>86</v>
      </c>
      <c r="G102" s="21">
        <v>273</v>
      </c>
      <c r="H102" s="21">
        <v>27</v>
      </c>
      <c r="I102" s="21">
        <v>90</v>
      </c>
      <c r="J102" s="21">
        <v>781</v>
      </c>
      <c r="K102" s="21">
        <v>104</v>
      </c>
      <c r="L102" s="21">
        <v>86</v>
      </c>
      <c r="M102" s="21">
        <v>66.7</v>
      </c>
      <c r="N102" s="22">
        <v>16.3</v>
      </c>
      <c r="V102" s="21">
        <v>47</v>
      </c>
      <c r="W102" s="21">
        <v>13</v>
      </c>
      <c r="X102" s="46">
        <f t="shared" ref="X102:X113" si="16">100-(W102*100/V102)</f>
        <v>72.340425531914889</v>
      </c>
      <c r="AB102" s="21">
        <v>59548</v>
      </c>
      <c r="AC102" s="22">
        <f t="shared" ref="AC102:AC113" si="17">AB102/B102</f>
        <v>0.46042742708687717</v>
      </c>
      <c r="AD102" s="43">
        <v>5</v>
      </c>
      <c r="AE102" s="43">
        <v>27</v>
      </c>
      <c r="AN102" s="131">
        <f>(0.8*C102*G102)/60</f>
        <v>15186.08</v>
      </c>
    </row>
    <row r="103" spans="1:40" x14ac:dyDescent="0.2">
      <c r="A103" s="20" t="s">
        <v>33</v>
      </c>
      <c r="B103" s="21">
        <v>85888</v>
      </c>
      <c r="C103" s="21">
        <v>3067</v>
      </c>
      <c r="D103" s="21">
        <v>341</v>
      </c>
      <c r="E103" s="21">
        <v>43</v>
      </c>
      <c r="F103" s="21">
        <v>87</v>
      </c>
      <c r="G103" s="21">
        <v>312</v>
      </c>
      <c r="H103" s="21">
        <v>32</v>
      </c>
      <c r="I103" s="21">
        <v>90</v>
      </c>
      <c r="J103" s="21">
        <v>766</v>
      </c>
      <c r="K103" s="21">
        <v>130</v>
      </c>
      <c r="L103" s="21">
        <v>82</v>
      </c>
      <c r="M103" s="21">
        <v>67.5</v>
      </c>
      <c r="N103" s="22">
        <v>16</v>
      </c>
      <c r="V103" s="21">
        <v>46.53</v>
      </c>
      <c r="W103" s="21">
        <v>34.130000000000003</v>
      </c>
      <c r="X103" s="46">
        <f t="shared" si="16"/>
        <v>26.649473457984087</v>
      </c>
      <c r="AB103" s="21">
        <v>78108</v>
      </c>
      <c r="AC103" s="22">
        <f t="shared" si="17"/>
        <v>0.90941691505216093</v>
      </c>
      <c r="AD103" s="24"/>
      <c r="AE103" s="24"/>
      <c r="AN103" s="131">
        <f t="shared" ref="AN103:AN113" si="18">(0.8*C103*G103)/60</f>
        <v>12758.72</v>
      </c>
    </row>
    <row r="104" spans="1:40" x14ac:dyDescent="0.2">
      <c r="A104" s="20" t="s">
        <v>34</v>
      </c>
      <c r="B104" s="21">
        <v>132468</v>
      </c>
      <c r="C104" s="21">
        <v>4273</v>
      </c>
      <c r="D104" s="21">
        <v>281</v>
      </c>
      <c r="E104" s="21">
        <v>28</v>
      </c>
      <c r="F104" s="21">
        <v>90</v>
      </c>
      <c r="G104" s="21">
        <v>288</v>
      </c>
      <c r="H104" s="21">
        <v>15</v>
      </c>
      <c r="I104" s="21">
        <v>95</v>
      </c>
      <c r="J104" s="21">
        <v>680</v>
      </c>
      <c r="K104" s="21">
        <v>57</v>
      </c>
      <c r="L104" s="21">
        <v>92</v>
      </c>
      <c r="M104" s="21">
        <v>88.3</v>
      </c>
      <c r="N104" s="22">
        <v>16.899999999999999</v>
      </c>
      <c r="V104" s="21">
        <v>44.45</v>
      </c>
      <c r="W104" s="21">
        <v>17.86</v>
      </c>
      <c r="X104" s="46">
        <f t="shared" si="16"/>
        <v>59.820022497187857</v>
      </c>
      <c r="AB104" s="21">
        <v>78653</v>
      </c>
      <c r="AC104" s="22">
        <f t="shared" si="17"/>
        <v>0.59375094362412051</v>
      </c>
      <c r="AD104" s="24">
        <v>4</v>
      </c>
      <c r="AE104" s="24">
        <v>40</v>
      </c>
      <c r="AN104" s="131">
        <f t="shared" si="18"/>
        <v>16408.32</v>
      </c>
    </row>
    <row r="105" spans="1:40" x14ac:dyDescent="0.2">
      <c r="A105" s="20" t="s">
        <v>35</v>
      </c>
      <c r="B105" s="21">
        <v>137360</v>
      </c>
      <c r="C105" s="21">
        <v>4579</v>
      </c>
      <c r="D105" s="21">
        <v>335</v>
      </c>
      <c r="E105" s="21">
        <v>44</v>
      </c>
      <c r="F105" s="21">
        <v>85</v>
      </c>
      <c r="G105" s="21">
        <v>292</v>
      </c>
      <c r="H105" s="21">
        <v>14</v>
      </c>
      <c r="I105" s="21">
        <v>95</v>
      </c>
      <c r="J105" s="21">
        <v>796</v>
      </c>
      <c r="K105" s="21">
        <v>56</v>
      </c>
      <c r="L105" s="21">
        <v>93</v>
      </c>
      <c r="M105" s="21">
        <v>87</v>
      </c>
      <c r="N105" s="22">
        <v>16</v>
      </c>
      <c r="V105" s="21">
        <v>47</v>
      </c>
      <c r="W105" s="21">
        <v>8</v>
      </c>
      <c r="X105" s="46">
        <f t="shared" si="16"/>
        <v>82.978723404255319</v>
      </c>
      <c r="AB105" s="21">
        <v>62333</v>
      </c>
      <c r="AC105" s="22">
        <f t="shared" si="17"/>
        <v>0.45379295282469423</v>
      </c>
      <c r="AD105" s="24">
        <v>3</v>
      </c>
      <c r="AE105" s="24">
        <v>16</v>
      </c>
      <c r="AN105" s="131">
        <f t="shared" si="18"/>
        <v>17827.573333333337</v>
      </c>
    </row>
    <row r="106" spans="1:40" x14ac:dyDescent="0.2">
      <c r="A106" s="20" t="s">
        <v>36</v>
      </c>
      <c r="B106" s="21">
        <v>187670</v>
      </c>
      <c r="C106" s="21">
        <v>6054</v>
      </c>
      <c r="D106" s="21">
        <v>332</v>
      </c>
      <c r="E106" s="21">
        <v>31</v>
      </c>
      <c r="F106" s="21">
        <v>89</v>
      </c>
      <c r="G106" s="21">
        <v>282</v>
      </c>
      <c r="H106" s="21">
        <v>11</v>
      </c>
      <c r="I106" s="21">
        <v>96</v>
      </c>
      <c r="J106" s="21">
        <v>565</v>
      </c>
      <c r="K106" s="21">
        <v>67</v>
      </c>
      <c r="L106" s="21">
        <v>82</v>
      </c>
      <c r="M106" s="21">
        <v>54.2</v>
      </c>
      <c r="N106" s="22">
        <v>15.8</v>
      </c>
      <c r="R106" s="33"/>
      <c r="V106" s="21">
        <v>48.9</v>
      </c>
      <c r="W106" s="21">
        <v>8</v>
      </c>
      <c r="X106" s="46">
        <f t="shared" si="16"/>
        <v>83.640081799591002</v>
      </c>
      <c r="AB106" s="21">
        <v>75363</v>
      </c>
      <c r="AC106" s="22">
        <f t="shared" si="17"/>
        <v>0.4015719081366228</v>
      </c>
      <c r="AD106" s="24" t="s">
        <v>79</v>
      </c>
      <c r="AE106" s="24" t="s">
        <v>79</v>
      </c>
      <c r="AN106" s="131">
        <f t="shared" si="18"/>
        <v>22763.039999999997</v>
      </c>
    </row>
    <row r="107" spans="1:40" x14ac:dyDescent="0.2">
      <c r="A107" s="20" t="s">
        <v>37</v>
      </c>
      <c r="B107" s="21">
        <v>139945</v>
      </c>
      <c r="C107" s="21">
        <v>4665</v>
      </c>
      <c r="D107" s="21">
        <v>374</v>
      </c>
      <c r="E107" s="21">
        <v>41</v>
      </c>
      <c r="F107" s="21">
        <v>90</v>
      </c>
      <c r="G107" s="21">
        <v>328</v>
      </c>
      <c r="H107" s="21">
        <v>17</v>
      </c>
      <c r="I107" s="21">
        <v>95</v>
      </c>
      <c r="J107" s="21">
        <v>989</v>
      </c>
      <c r="K107" s="21">
        <v>91</v>
      </c>
      <c r="L107" s="21">
        <v>91</v>
      </c>
      <c r="M107" s="21">
        <v>173.3</v>
      </c>
      <c r="N107" s="22">
        <v>16.7</v>
      </c>
      <c r="V107" s="21">
        <v>50.4</v>
      </c>
      <c r="W107" s="21">
        <v>17</v>
      </c>
      <c r="X107" s="46">
        <f t="shared" si="16"/>
        <v>66.269841269841265</v>
      </c>
      <c r="AB107" s="21">
        <v>66555</v>
      </c>
      <c r="AC107" s="22">
        <f t="shared" si="17"/>
        <v>0.47557969202186573</v>
      </c>
      <c r="AD107" s="24">
        <v>15</v>
      </c>
      <c r="AE107" s="24">
        <v>229</v>
      </c>
      <c r="AN107" s="131">
        <f t="shared" si="18"/>
        <v>20401.599999999999</v>
      </c>
    </row>
    <row r="108" spans="1:40" x14ac:dyDescent="0.2">
      <c r="A108" s="20" t="s">
        <v>38</v>
      </c>
      <c r="B108" s="21">
        <v>147682</v>
      </c>
      <c r="C108" s="21">
        <v>4764</v>
      </c>
      <c r="D108" s="21">
        <v>292</v>
      </c>
      <c r="E108" s="21">
        <v>28</v>
      </c>
      <c r="F108" s="21">
        <v>88</v>
      </c>
      <c r="G108" s="21">
        <v>257</v>
      </c>
      <c r="H108" s="21">
        <v>19</v>
      </c>
      <c r="I108" s="21">
        <v>92</v>
      </c>
      <c r="J108" s="21">
        <v>741</v>
      </c>
      <c r="K108" s="21">
        <v>82</v>
      </c>
      <c r="L108" s="21">
        <v>87</v>
      </c>
      <c r="M108" s="21">
        <v>128.30000000000001</v>
      </c>
      <c r="N108" s="22">
        <v>16.3</v>
      </c>
      <c r="V108" s="21">
        <v>47.9</v>
      </c>
      <c r="W108" s="21">
        <v>19</v>
      </c>
      <c r="X108" s="46">
        <f t="shared" si="16"/>
        <v>60.334029227557409</v>
      </c>
      <c r="AB108" s="21">
        <v>75172</v>
      </c>
      <c r="AC108" s="22">
        <f t="shared" si="17"/>
        <v>0.50901260817161198</v>
      </c>
      <c r="AD108" s="24">
        <v>2</v>
      </c>
      <c r="AE108" s="24">
        <v>60</v>
      </c>
      <c r="AN108" s="131">
        <f t="shared" si="18"/>
        <v>16324.640000000001</v>
      </c>
    </row>
    <row r="109" spans="1:40" x14ac:dyDescent="0.2">
      <c r="A109" s="20" t="s">
        <v>39</v>
      </c>
      <c r="B109" s="21">
        <v>162754</v>
      </c>
      <c r="C109" s="21">
        <v>5250</v>
      </c>
      <c r="D109" s="21">
        <v>277</v>
      </c>
      <c r="E109" s="21">
        <v>25</v>
      </c>
      <c r="F109" s="21">
        <v>91</v>
      </c>
      <c r="G109" s="21">
        <v>320</v>
      </c>
      <c r="H109" s="21">
        <v>17</v>
      </c>
      <c r="I109" s="21">
        <v>94</v>
      </c>
      <c r="J109" s="21">
        <v>668</v>
      </c>
      <c r="K109" s="21">
        <v>81</v>
      </c>
      <c r="L109" s="21">
        <v>87</v>
      </c>
      <c r="M109" s="21">
        <v>180</v>
      </c>
      <c r="N109" s="22">
        <v>18.600000000000001</v>
      </c>
      <c r="V109" s="21">
        <v>46.9</v>
      </c>
      <c r="W109" s="21">
        <v>18</v>
      </c>
      <c r="X109" s="46">
        <f t="shared" si="16"/>
        <v>61.620469083155648</v>
      </c>
      <c r="AB109" s="21">
        <v>90260</v>
      </c>
      <c r="AC109" s="22">
        <f t="shared" si="17"/>
        <v>0.5545793037344704</v>
      </c>
      <c r="AD109" s="24">
        <v>35</v>
      </c>
      <c r="AE109" s="24">
        <v>457</v>
      </c>
      <c r="AN109" s="131">
        <f t="shared" si="18"/>
        <v>22400</v>
      </c>
    </row>
    <row r="110" spans="1:40" x14ac:dyDescent="0.2">
      <c r="A110" s="20" t="s">
        <v>40</v>
      </c>
      <c r="B110" s="21">
        <v>133396</v>
      </c>
      <c r="C110" s="21">
        <v>4447</v>
      </c>
      <c r="D110" s="21">
        <v>308</v>
      </c>
      <c r="E110" s="21">
        <v>18</v>
      </c>
      <c r="F110" s="21">
        <v>94</v>
      </c>
      <c r="G110" s="21">
        <v>288</v>
      </c>
      <c r="H110" s="2">
        <v>12</v>
      </c>
      <c r="I110" s="21">
        <v>96</v>
      </c>
      <c r="J110" s="21">
        <v>704</v>
      </c>
      <c r="K110" s="21">
        <v>50</v>
      </c>
      <c r="L110" s="21">
        <v>93</v>
      </c>
      <c r="M110" s="21">
        <v>151</v>
      </c>
      <c r="N110" s="22">
        <v>17.100000000000001</v>
      </c>
      <c r="S110" s="44"/>
      <c r="V110" s="21">
        <v>48.2</v>
      </c>
      <c r="W110" s="21">
        <v>5</v>
      </c>
      <c r="X110" s="46">
        <f t="shared" si="16"/>
        <v>89.626556016597505</v>
      </c>
      <c r="AB110" s="21">
        <v>80165</v>
      </c>
      <c r="AC110" s="22">
        <f t="shared" si="17"/>
        <v>0.60095505112597081</v>
      </c>
      <c r="AD110" s="24">
        <v>9</v>
      </c>
      <c r="AE110" s="24">
        <v>53</v>
      </c>
      <c r="AN110" s="131">
        <f t="shared" si="18"/>
        <v>17076.48</v>
      </c>
    </row>
    <row r="111" spans="1:40" x14ac:dyDescent="0.2">
      <c r="A111" s="20" t="s">
        <v>41</v>
      </c>
      <c r="B111" s="21">
        <v>123770</v>
      </c>
      <c r="C111" s="21">
        <v>3993</v>
      </c>
      <c r="D111" s="21">
        <v>361</v>
      </c>
      <c r="E111" s="21">
        <v>23</v>
      </c>
      <c r="F111" s="21">
        <v>94</v>
      </c>
      <c r="G111" s="21">
        <v>272</v>
      </c>
      <c r="H111" s="21">
        <v>16</v>
      </c>
      <c r="I111" s="21">
        <v>94</v>
      </c>
      <c r="J111" s="21">
        <v>733</v>
      </c>
      <c r="K111" s="24">
        <v>53</v>
      </c>
      <c r="L111" s="21">
        <v>92</v>
      </c>
      <c r="M111" s="21">
        <v>174.2</v>
      </c>
      <c r="N111" s="22">
        <v>16.87</v>
      </c>
      <c r="V111" s="21">
        <v>48.2</v>
      </c>
      <c r="W111" s="21">
        <v>5</v>
      </c>
      <c r="X111" s="46">
        <f t="shared" si="16"/>
        <v>89.626556016597505</v>
      </c>
      <c r="AB111" s="21">
        <v>74063</v>
      </c>
      <c r="AC111" s="22">
        <f t="shared" si="17"/>
        <v>0.598392179041771</v>
      </c>
      <c r="AD111" s="24"/>
      <c r="AE111" s="24"/>
      <c r="AN111" s="131">
        <f t="shared" si="18"/>
        <v>14481.28</v>
      </c>
    </row>
    <row r="112" spans="1:40" x14ac:dyDescent="0.2">
      <c r="A112" s="20" t="s">
        <v>42</v>
      </c>
      <c r="B112" s="21">
        <v>125608</v>
      </c>
      <c r="C112" s="21">
        <v>4187</v>
      </c>
      <c r="D112" s="21">
        <v>319</v>
      </c>
      <c r="E112" s="21">
        <v>26</v>
      </c>
      <c r="F112" s="21">
        <v>92</v>
      </c>
      <c r="G112" s="21">
        <v>294</v>
      </c>
      <c r="H112" s="21">
        <v>17</v>
      </c>
      <c r="I112" s="21">
        <v>94</v>
      </c>
      <c r="J112" s="21">
        <v>768</v>
      </c>
      <c r="K112" s="21">
        <v>70</v>
      </c>
      <c r="L112" s="21">
        <v>90</v>
      </c>
      <c r="M112" s="21">
        <v>140.80000000000001</v>
      </c>
      <c r="N112" s="22">
        <v>17.329999999999998</v>
      </c>
      <c r="V112" s="21">
        <v>45.8</v>
      </c>
      <c r="W112" s="21">
        <v>8</v>
      </c>
      <c r="X112" s="46">
        <f t="shared" si="16"/>
        <v>82.532751091703062</v>
      </c>
      <c r="AB112" s="21">
        <v>71234</v>
      </c>
      <c r="AC112" s="22">
        <f t="shared" si="17"/>
        <v>0.56711355964588239</v>
      </c>
      <c r="AD112" s="24"/>
      <c r="AE112" s="24"/>
      <c r="AN112" s="131">
        <f t="shared" si="18"/>
        <v>16413.04</v>
      </c>
    </row>
    <row r="113" spans="1:40" ht="15.75" thickBot="1" x14ac:dyDescent="0.25">
      <c r="A113" s="20" t="s">
        <v>43</v>
      </c>
      <c r="B113" s="21">
        <v>125519</v>
      </c>
      <c r="C113" s="21">
        <v>4049</v>
      </c>
      <c r="D113" s="21">
        <v>296</v>
      </c>
      <c r="E113" s="21">
        <v>18</v>
      </c>
      <c r="F113" s="21">
        <v>94</v>
      </c>
      <c r="G113" s="21">
        <v>265</v>
      </c>
      <c r="H113" s="21">
        <v>13</v>
      </c>
      <c r="I113" s="21">
        <v>95</v>
      </c>
      <c r="J113" s="21">
        <v>653</v>
      </c>
      <c r="K113" s="21">
        <v>40</v>
      </c>
      <c r="L113" s="21">
        <v>94</v>
      </c>
      <c r="M113" s="21">
        <v>113.3</v>
      </c>
      <c r="N113" s="22">
        <v>17.850000000000001</v>
      </c>
      <c r="V113" s="21">
        <v>47.8</v>
      </c>
      <c r="W113" s="21">
        <v>9</v>
      </c>
      <c r="X113" s="46">
        <f t="shared" si="16"/>
        <v>81.171548117154813</v>
      </c>
      <c r="AB113" s="21">
        <v>79043</v>
      </c>
      <c r="AC113" s="22">
        <f t="shared" si="17"/>
        <v>0.62972936368199239</v>
      </c>
      <c r="AD113" s="42"/>
      <c r="AE113" s="42"/>
      <c r="AN113" s="131">
        <f t="shared" si="18"/>
        <v>14306.466666666669</v>
      </c>
    </row>
    <row r="114" spans="1:40" ht="16.5" thickTop="1" x14ac:dyDescent="0.25">
      <c r="A114" s="36" t="s">
        <v>80</v>
      </c>
      <c r="B114" s="27">
        <f t="shared" ref="B114:N114" si="19">SUM(B102:B113)</f>
        <v>1631392</v>
      </c>
      <c r="C114" s="27">
        <f t="shared" si="19"/>
        <v>53500</v>
      </c>
      <c r="D114" s="27">
        <f t="shared" si="19"/>
        <v>3845</v>
      </c>
      <c r="E114" s="27">
        <f t="shared" si="19"/>
        <v>369</v>
      </c>
      <c r="F114" s="27">
        <f>SUM(F102:F113)</f>
        <v>1080</v>
      </c>
      <c r="G114" s="27">
        <f>SUM(G102:G113)</f>
        <v>3471</v>
      </c>
      <c r="H114" s="27">
        <f>SUM(H102:H113)</f>
        <v>210</v>
      </c>
      <c r="I114" s="27">
        <f>SUM(I102:I113)</f>
        <v>1126</v>
      </c>
      <c r="J114" s="27">
        <f t="shared" si="19"/>
        <v>8844</v>
      </c>
      <c r="K114" s="27">
        <f t="shared" si="19"/>
        <v>881</v>
      </c>
      <c r="L114" s="27">
        <f>SUM(L102:L113)</f>
        <v>1069</v>
      </c>
      <c r="M114" s="27">
        <f t="shared" si="19"/>
        <v>1424.6</v>
      </c>
      <c r="N114" s="27">
        <f t="shared" si="19"/>
        <v>201.74999999999997</v>
      </c>
      <c r="V114" s="27">
        <f>SUM(V102:V113)</f>
        <v>569.07999999999993</v>
      </c>
      <c r="W114" s="27">
        <f>SUM(W102:W113)</f>
        <v>161.99</v>
      </c>
      <c r="X114" s="27">
        <f>SUM(X102:X113)</f>
        <v>856.61047751354033</v>
      </c>
      <c r="AB114" s="27">
        <f>SUM(AB102:AB113)</f>
        <v>890497</v>
      </c>
      <c r="AC114" s="27">
        <f>SUM(AC102:AC113)</f>
        <v>6.7543219041480409</v>
      </c>
      <c r="AD114" s="27">
        <f>SUM(AD102:AD113)</f>
        <v>73</v>
      </c>
      <c r="AE114" s="27">
        <f>SUM(AE102:AE113)</f>
        <v>882</v>
      </c>
      <c r="AN114" s="132"/>
    </row>
    <row r="115" spans="1:40" ht="15.75" thickBot="1" x14ac:dyDescent="0.25">
      <c r="A115" s="37" t="s">
        <v>81</v>
      </c>
      <c r="B115" s="30">
        <f t="shared" ref="B115:N115" si="20">AVERAGE(B102:B113)</f>
        <v>135949.33333333334</v>
      </c>
      <c r="C115" s="30">
        <f t="shared" si="20"/>
        <v>4458.333333333333</v>
      </c>
      <c r="D115" s="30">
        <f t="shared" si="20"/>
        <v>320.41666666666669</v>
      </c>
      <c r="E115" s="30">
        <f t="shared" si="20"/>
        <v>30.75</v>
      </c>
      <c r="F115" s="30">
        <f>AVERAGE(F102:F113)</f>
        <v>90</v>
      </c>
      <c r="G115" s="30">
        <f>AVERAGE(G102:G113)</f>
        <v>289.25</v>
      </c>
      <c r="H115" s="30">
        <f>AVERAGE(H102:H113)</f>
        <v>17.5</v>
      </c>
      <c r="I115" s="30">
        <f>AVERAGE(I102:I113)</f>
        <v>93.833333333333329</v>
      </c>
      <c r="J115" s="30">
        <f t="shared" si="20"/>
        <v>737</v>
      </c>
      <c r="K115" s="30">
        <f t="shared" si="20"/>
        <v>73.416666666666671</v>
      </c>
      <c r="L115" s="30">
        <f>AVERAGE(L102:L113)</f>
        <v>89.083333333333329</v>
      </c>
      <c r="M115" s="30">
        <f t="shared" si="20"/>
        <v>118.71666666666665</v>
      </c>
      <c r="N115" s="38">
        <f t="shared" si="20"/>
        <v>16.812499999999996</v>
      </c>
      <c r="V115" s="30">
        <f>AVERAGE(V102:V113)</f>
        <v>47.423333333333325</v>
      </c>
      <c r="W115" s="30">
        <f>AVERAGE(W102:W113)</f>
        <v>13.499166666666667</v>
      </c>
      <c r="X115" s="30">
        <f>AVERAGE(X102:X113)</f>
        <v>71.384206459461694</v>
      </c>
      <c r="AB115" s="30">
        <f>AVERAGE(AB102:AB113)</f>
        <v>74208.083333333328</v>
      </c>
      <c r="AC115" s="38">
        <f>AVERAGE(AC102:AC113)</f>
        <v>0.56286015867900341</v>
      </c>
      <c r="AD115" s="30"/>
      <c r="AE115" s="30"/>
      <c r="AN115" s="133">
        <f>AVERAGE(AN102:AN113)</f>
        <v>17195.603333333336</v>
      </c>
    </row>
    <row r="116" spans="1:40" ht="15.75" thickTop="1" x14ac:dyDescent="0.2"/>
    <row r="118" spans="1:40" ht="15.75" thickBot="1" x14ac:dyDescent="0.25"/>
    <row r="119" spans="1:40" ht="16.5" thickTop="1" x14ac:dyDescent="0.25">
      <c r="A119" s="34" t="s">
        <v>8</v>
      </c>
      <c r="B119" s="12" t="s">
        <v>9</v>
      </c>
      <c r="C119" s="12" t="s">
        <v>9</v>
      </c>
      <c r="D119" s="12" t="s">
        <v>70</v>
      </c>
      <c r="E119" s="12" t="s">
        <v>71</v>
      </c>
      <c r="F119" s="47" t="s">
        <v>4</v>
      </c>
      <c r="G119" s="12" t="s">
        <v>72</v>
      </c>
      <c r="H119" s="12" t="s">
        <v>73</v>
      </c>
      <c r="I119" s="47" t="s">
        <v>5</v>
      </c>
      <c r="J119" s="12" t="s">
        <v>74</v>
      </c>
      <c r="K119" s="12" t="s">
        <v>75</v>
      </c>
      <c r="L119" s="47" t="s">
        <v>17</v>
      </c>
      <c r="M119" s="12" t="s">
        <v>19</v>
      </c>
      <c r="N119" s="13" t="s">
        <v>20</v>
      </c>
      <c r="P119" s="12" t="s">
        <v>82</v>
      </c>
      <c r="Q119" s="12" t="s">
        <v>83</v>
      </c>
      <c r="R119" s="12" t="s">
        <v>84</v>
      </c>
      <c r="S119" s="12" t="s">
        <v>85</v>
      </c>
      <c r="T119" s="153" t="s">
        <v>62</v>
      </c>
      <c r="U119" s="153"/>
      <c r="V119" s="12" t="s">
        <v>53</v>
      </c>
      <c r="W119" s="12" t="s">
        <v>54</v>
      </c>
      <c r="X119" s="86" t="s">
        <v>55</v>
      </c>
      <c r="AB119" s="13" t="s">
        <v>86</v>
      </c>
      <c r="AC119" s="13" t="s">
        <v>87</v>
      </c>
      <c r="AD119" s="13" t="s">
        <v>88</v>
      </c>
      <c r="AE119" s="13" t="s">
        <v>61</v>
      </c>
      <c r="AF119" s="13" t="s">
        <v>87</v>
      </c>
      <c r="AI119" s="108" t="s">
        <v>89</v>
      </c>
      <c r="AJ119" s="109" t="s">
        <v>90</v>
      </c>
      <c r="AK119" s="110" t="s">
        <v>91</v>
      </c>
      <c r="AL119" s="111" t="s">
        <v>89</v>
      </c>
      <c r="AM119" s="110" t="s">
        <v>89</v>
      </c>
      <c r="AN119" s="108" t="s">
        <v>172</v>
      </c>
    </row>
    <row r="120" spans="1:40" ht="16.5" thickBot="1" x14ac:dyDescent="0.3">
      <c r="A120" s="35" t="s">
        <v>92</v>
      </c>
      <c r="B120" s="16" t="s">
        <v>77</v>
      </c>
      <c r="C120" s="17" t="s">
        <v>78</v>
      </c>
      <c r="D120" s="16" t="s">
        <v>26</v>
      </c>
      <c r="E120" s="16" t="s">
        <v>26</v>
      </c>
      <c r="F120" s="48" t="s">
        <v>27</v>
      </c>
      <c r="G120" s="16" t="s">
        <v>26</v>
      </c>
      <c r="H120" s="16" t="s">
        <v>26</v>
      </c>
      <c r="I120" s="48" t="s">
        <v>27</v>
      </c>
      <c r="J120" s="16" t="s">
        <v>26</v>
      </c>
      <c r="K120" s="16" t="s">
        <v>26</v>
      </c>
      <c r="L120" s="48" t="s">
        <v>27</v>
      </c>
      <c r="M120" s="16" t="s">
        <v>29</v>
      </c>
      <c r="N120" s="18" t="s">
        <v>31</v>
      </c>
      <c r="P120" s="16"/>
      <c r="Q120" s="16"/>
      <c r="R120" s="16"/>
      <c r="S120" s="16"/>
      <c r="T120" s="39" t="s">
        <v>66</v>
      </c>
      <c r="U120" s="39" t="s">
        <v>67</v>
      </c>
      <c r="V120" s="16" t="s">
        <v>26</v>
      </c>
      <c r="W120" s="16" t="s">
        <v>26</v>
      </c>
      <c r="X120" s="39" t="s">
        <v>57</v>
      </c>
      <c r="AB120" s="17" t="s">
        <v>64</v>
      </c>
      <c r="AC120" s="17" t="s">
        <v>64</v>
      </c>
      <c r="AD120" s="17" t="s">
        <v>64</v>
      </c>
      <c r="AE120" s="17" t="s">
        <v>65</v>
      </c>
      <c r="AF120" s="17" t="s">
        <v>65</v>
      </c>
      <c r="AI120" s="112" t="s">
        <v>9</v>
      </c>
      <c r="AJ120" s="113" t="s">
        <v>93</v>
      </c>
      <c r="AK120" s="114" t="s">
        <v>94</v>
      </c>
      <c r="AL120" s="115" t="s">
        <v>95</v>
      </c>
      <c r="AM120" s="114" t="s">
        <v>96</v>
      </c>
      <c r="AN120" s="130" t="s">
        <v>173</v>
      </c>
    </row>
    <row r="121" spans="1:40" ht="15.75" thickTop="1" x14ac:dyDescent="0.2">
      <c r="A121" s="20" t="s">
        <v>32</v>
      </c>
      <c r="B121" s="21">
        <v>124468</v>
      </c>
      <c r="C121" s="21">
        <v>4015</v>
      </c>
      <c r="D121" s="21">
        <v>280</v>
      </c>
      <c r="E121" s="21">
        <v>23</v>
      </c>
      <c r="F121" s="21">
        <v>90</v>
      </c>
      <c r="G121" s="21">
        <v>267</v>
      </c>
      <c r="H121" s="21">
        <v>18</v>
      </c>
      <c r="I121" s="21">
        <v>94</v>
      </c>
      <c r="J121" s="21">
        <v>736</v>
      </c>
      <c r="K121" s="21">
        <v>75</v>
      </c>
      <c r="L121" s="21">
        <v>89</v>
      </c>
      <c r="M121" s="40">
        <v>103.3</v>
      </c>
      <c r="N121" s="22">
        <v>16.920000000000002</v>
      </c>
      <c r="P121" s="22">
        <v>6.92</v>
      </c>
      <c r="Q121" s="49">
        <v>7.24</v>
      </c>
      <c r="R121" s="49">
        <v>3.55</v>
      </c>
      <c r="S121" s="50">
        <v>2.85</v>
      </c>
      <c r="T121" s="43">
        <v>13</v>
      </c>
      <c r="U121" s="43">
        <v>120</v>
      </c>
      <c r="V121" s="40">
        <v>46.9</v>
      </c>
      <c r="W121" s="21">
        <v>14</v>
      </c>
      <c r="X121" s="46">
        <v>70</v>
      </c>
      <c r="AB121" s="21">
        <v>66960</v>
      </c>
      <c r="AC121" s="21">
        <v>6017</v>
      </c>
      <c r="AD121" s="21">
        <f t="shared" ref="AD121:AD132" si="21">SUM(AB121:AC121)</f>
        <v>72977</v>
      </c>
      <c r="AE121" s="22">
        <f t="shared" ref="AE121:AE132" si="22">AD121/B121</f>
        <v>0.58631134106758365</v>
      </c>
      <c r="AF121" s="22">
        <f t="shared" ref="AF121:AF132" si="23">AC121/B121</f>
        <v>4.8341742455892275E-2</v>
      </c>
      <c r="AI121" s="116">
        <f>C121/$M$2</f>
        <v>0.63730158730158726</v>
      </c>
      <c r="AJ121" s="117">
        <f>(C121*D121)/1000</f>
        <v>1124.2</v>
      </c>
      <c r="AK121" s="118">
        <f>(AJ121)/$O$3</f>
        <v>0.54919394235466534</v>
      </c>
      <c r="AL121" s="119">
        <f>(C121*G121)/1000</f>
        <v>1072.0050000000001</v>
      </c>
      <c r="AM121" s="118">
        <f>(AL121)/$Q$3</f>
        <v>0.68063809523809526</v>
      </c>
      <c r="AN121" s="131">
        <f>(0.8*C121*G121)/60</f>
        <v>14293.4</v>
      </c>
    </row>
    <row r="122" spans="1:40" x14ac:dyDescent="0.2">
      <c r="A122" s="20" t="s">
        <v>33</v>
      </c>
      <c r="B122" s="21">
        <v>125675</v>
      </c>
      <c r="C122" s="21">
        <v>4488</v>
      </c>
      <c r="D122" s="21">
        <v>385</v>
      </c>
      <c r="E122" s="21">
        <v>29</v>
      </c>
      <c r="F122" s="21">
        <v>91</v>
      </c>
      <c r="G122" s="21">
        <v>296</v>
      </c>
      <c r="H122" s="21">
        <v>17</v>
      </c>
      <c r="I122" s="21">
        <v>94</v>
      </c>
      <c r="J122" s="21">
        <v>882</v>
      </c>
      <c r="K122" s="21">
        <v>74</v>
      </c>
      <c r="L122" s="21">
        <v>91</v>
      </c>
      <c r="M122" s="40">
        <v>154.19999999999999</v>
      </c>
      <c r="N122" s="22">
        <v>17.100000000000001</v>
      </c>
      <c r="P122" s="22">
        <v>7.52</v>
      </c>
      <c r="Q122" s="49">
        <v>7.64</v>
      </c>
      <c r="R122" s="49">
        <v>3.3</v>
      </c>
      <c r="S122" s="50">
        <v>3.21</v>
      </c>
      <c r="T122" s="24" t="s">
        <v>79</v>
      </c>
      <c r="U122" s="24" t="s">
        <v>79</v>
      </c>
      <c r="V122" s="40">
        <v>51.2</v>
      </c>
      <c r="W122" s="21">
        <v>26</v>
      </c>
      <c r="X122" s="46">
        <v>48</v>
      </c>
      <c r="AB122" s="21">
        <v>70530</v>
      </c>
      <c r="AC122" s="21">
        <v>6104</v>
      </c>
      <c r="AD122" s="21">
        <f t="shared" si="21"/>
        <v>76634</v>
      </c>
      <c r="AE122" s="22">
        <f t="shared" si="22"/>
        <v>0.60977919236124922</v>
      </c>
      <c r="AF122" s="22">
        <f t="shared" si="23"/>
        <v>4.8569723493137061E-2</v>
      </c>
      <c r="AI122" s="116">
        <f t="shared" ref="AI122:AI132" si="24">C122/$M$2</f>
        <v>0.71238095238095234</v>
      </c>
      <c r="AJ122" s="117">
        <f t="shared" ref="AJ122:AJ132" si="25">(C122*D122)/1000</f>
        <v>1727.88</v>
      </c>
      <c r="AK122" s="118">
        <f t="shared" ref="AK122:AK134" si="26">(AJ122)/$O$3</f>
        <v>0.84410356619443094</v>
      </c>
      <c r="AL122" s="119">
        <f t="shared" ref="AL122:AL132" si="27">(C122*G122)/1000</f>
        <v>1328.4480000000001</v>
      </c>
      <c r="AM122" s="118">
        <f t="shared" ref="AM122:AM134" si="28">(AL122)/$Q$3</f>
        <v>0.84345904761904766</v>
      </c>
      <c r="AN122" s="131">
        <f t="shared" ref="AN122:AN132" si="29">(0.8*C122*G122)/60</f>
        <v>17712.640000000003</v>
      </c>
    </row>
    <row r="123" spans="1:40" x14ac:dyDescent="0.2">
      <c r="A123" s="20" t="s">
        <v>34</v>
      </c>
      <c r="B123" s="21">
        <v>139556</v>
      </c>
      <c r="C123" s="21">
        <v>4502</v>
      </c>
      <c r="D123" s="21">
        <v>281</v>
      </c>
      <c r="E123" s="21">
        <v>34</v>
      </c>
      <c r="F123" s="21">
        <v>87</v>
      </c>
      <c r="G123" s="21">
        <v>282</v>
      </c>
      <c r="H123" s="21">
        <v>31</v>
      </c>
      <c r="I123" s="21">
        <v>88</v>
      </c>
      <c r="J123" s="21">
        <v>762</v>
      </c>
      <c r="K123" s="21">
        <v>129</v>
      </c>
      <c r="L123" s="21">
        <v>83</v>
      </c>
      <c r="M123" s="40">
        <v>35</v>
      </c>
      <c r="N123" s="22">
        <v>17.829999999999998</v>
      </c>
      <c r="P123" s="22">
        <v>7.59</v>
      </c>
      <c r="Q123" s="49">
        <v>7.58</v>
      </c>
      <c r="R123" s="49">
        <v>3.57</v>
      </c>
      <c r="S123" s="50">
        <v>3.17</v>
      </c>
      <c r="T123" s="24">
        <v>4</v>
      </c>
      <c r="U123" s="24">
        <v>44</v>
      </c>
      <c r="V123" s="40">
        <v>49</v>
      </c>
      <c r="W123" s="21">
        <v>33</v>
      </c>
      <c r="X123" s="46">
        <v>33</v>
      </c>
      <c r="AB123" s="21">
        <v>73930</v>
      </c>
      <c r="AC123" s="21">
        <v>6487</v>
      </c>
      <c r="AD123" s="21">
        <f t="shared" si="21"/>
        <v>80417</v>
      </c>
      <c r="AE123" s="22">
        <f t="shared" si="22"/>
        <v>0.5762346298260197</v>
      </c>
      <c r="AF123" s="22">
        <f t="shared" si="23"/>
        <v>4.6483132219324146E-2</v>
      </c>
      <c r="AI123" s="116">
        <f t="shared" si="24"/>
        <v>0.71460317460317457</v>
      </c>
      <c r="AJ123" s="117">
        <f t="shared" si="25"/>
        <v>1265.0619999999999</v>
      </c>
      <c r="AK123" s="118">
        <f t="shared" si="26"/>
        <v>0.61800781631656077</v>
      </c>
      <c r="AL123" s="119">
        <f t="shared" si="27"/>
        <v>1269.5640000000001</v>
      </c>
      <c r="AM123" s="118">
        <f t="shared" si="28"/>
        <v>0.80607238095238098</v>
      </c>
      <c r="AN123" s="131">
        <f t="shared" si="29"/>
        <v>16927.52</v>
      </c>
    </row>
    <row r="124" spans="1:40" x14ac:dyDescent="0.2">
      <c r="A124" s="20" t="s">
        <v>35</v>
      </c>
      <c r="B124" s="21">
        <v>142860</v>
      </c>
      <c r="C124" s="21">
        <v>4762</v>
      </c>
      <c r="D124" s="21">
        <v>306</v>
      </c>
      <c r="E124" s="21">
        <v>27</v>
      </c>
      <c r="F124" s="21">
        <v>90</v>
      </c>
      <c r="G124" s="21">
        <v>274</v>
      </c>
      <c r="H124" s="21">
        <v>16</v>
      </c>
      <c r="I124" s="21">
        <v>94</v>
      </c>
      <c r="J124" s="21">
        <v>749</v>
      </c>
      <c r="K124" s="21">
        <v>60</v>
      </c>
      <c r="L124" s="21">
        <v>92</v>
      </c>
      <c r="M124" s="40">
        <v>121.3</v>
      </c>
      <c r="N124" s="22">
        <v>17.3</v>
      </c>
      <c r="P124" s="22">
        <v>7.48</v>
      </c>
      <c r="Q124" s="49">
        <v>7.44</v>
      </c>
      <c r="R124" s="49">
        <v>2.98</v>
      </c>
      <c r="S124" s="50">
        <v>3.04</v>
      </c>
      <c r="T124" s="24">
        <v>12</v>
      </c>
      <c r="U124" s="24">
        <v>140</v>
      </c>
      <c r="V124" s="40">
        <v>50.1</v>
      </c>
      <c r="W124" s="21">
        <v>23</v>
      </c>
      <c r="X124" s="46">
        <v>55</v>
      </c>
      <c r="AB124" s="21">
        <v>83830</v>
      </c>
      <c r="AC124" s="21">
        <v>6882</v>
      </c>
      <c r="AD124" s="21">
        <f t="shared" si="21"/>
        <v>90712</v>
      </c>
      <c r="AE124" s="22">
        <f t="shared" si="22"/>
        <v>0.63497130057398854</v>
      </c>
      <c r="AF124" s="22">
        <f t="shared" si="23"/>
        <v>4.8173036539269215E-2</v>
      </c>
      <c r="AI124" s="116">
        <f t="shared" si="24"/>
        <v>0.75587301587301592</v>
      </c>
      <c r="AJ124" s="117">
        <f t="shared" si="25"/>
        <v>1457.172</v>
      </c>
      <c r="AK124" s="118">
        <f t="shared" si="26"/>
        <v>0.71185735222276503</v>
      </c>
      <c r="AL124" s="119">
        <f t="shared" si="27"/>
        <v>1304.788</v>
      </c>
      <c r="AM124" s="118">
        <f t="shared" si="28"/>
        <v>0.82843682539682539</v>
      </c>
      <c r="AN124" s="131">
        <f t="shared" si="29"/>
        <v>17397.173333333336</v>
      </c>
    </row>
    <row r="125" spans="1:40" x14ac:dyDescent="0.2">
      <c r="A125" s="20" t="s">
        <v>36</v>
      </c>
      <c r="B125" s="21">
        <v>150621</v>
      </c>
      <c r="C125" s="21">
        <v>4859</v>
      </c>
      <c r="D125" s="21">
        <v>255</v>
      </c>
      <c r="E125" s="21">
        <v>18</v>
      </c>
      <c r="F125" s="21">
        <v>93</v>
      </c>
      <c r="G125" s="21">
        <v>280</v>
      </c>
      <c r="H125" s="21">
        <v>10</v>
      </c>
      <c r="I125" s="21">
        <v>96</v>
      </c>
      <c r="J125" s="21">
        <v>683</v>
      </c>
      <c r="K125" s="21">
        <v>55</v>
      </c>
      <c r="L125" s="21">
        <v>92</v>
      </c>
      <c r="M125" s="40">
        <v>163.88</v>
      </c>
      <c r="N125" s="22">
        <v>17.47</v>
      </c>
      <c r="P125" s="22">
        <v>7.54</v>
      </c>
      <c r="Q125" s="49">
        <v>7.2450000000000001</v>
      </c>
      <c r="R125" s="49">
        <v>3.12</v>
      </c>
      <c r="S125" s="50">
        <v>2.8180000000000001</v>
      </c>
      <c r="T125" s="24">
        <v>10</v>
      </c>
      <c r="U125" s="24">
        <v>87</v>
      </c>
      <c r="V125" s="40">
        <v>47.2</v>
      </c>
      <c r="W125" s="21">
        <v>10</v>
      </c>
      <c r="X125" s="46">
        <v>78</v>
      </c>
      <c r="AB125" s="21">
        <v>104280</v>
      </c>
      <c r="AC125" s="21">
        <v>7834</v>
      </c>
      <c r="AD125" s="21">
        <f t="shared" si="21"/>
        <v>112114</v>
      </c>
      <c r="AE125" s="22">
        <f t="shared" si="22"/>
        <v>0.74434507804356631</v>
      </c>
      <c r="AF125" s="22">
        <f t="shared" si="23"/>
        <v>5.2011339720224939E-2</v>
      </c>
      <c r="AI125" s="116">
        <f t="shared" si="24"/>
        <v>0.77126984126984122</v>
      </c>
      <c r="AJ125" s="117">
        <f t="shared" si="25"/>
        <v>1239.0450000000001</v>
      </c>
      <c r="AK125" s="118">
        <f t="shared" si="26"/>
        <v>0.60529799706888132</v>
      </c>
      <c r="AL125" s="119">
        <f t="shared" si="27"/>
        <v>1360.52</v>
      </c>
      <c r="AM125" s="118">
        <f t="shared" si="28"/>
        <v>0.86382222222222216</v>
      </c>
      <c r="AN125" s="131">
        <f t="shared" si="29"/>
        <v>18140.266666666666</v>
      </c>
    </row>
    <row r="126" spans="1:40" x14ac:dyDescent="0.2">
      <c r="A126" s="20" t="s">
        <v>37</v>
      </c>
      <c r="B126" s="21">
        <v>137397</v>
      </c>
      <c r="C126" s="21">
        <v>4580</v>
      </c>
      <c r="D126" s="21">
        <v>270</v>
      </c>
      <c r="E126" s="21">
        <v>16</v>
      </c>
      <c r="F126" s="21">
        <v>94</v>
      </c>
      <c r="G126" s="21">
        <v>267</v>
      </c>
      <c r="H126" s="21">
        <v>8</v>
      </c>
      <c r="I126" s="21">
        <v>97</v>
      </c>
      <c r="J126" s="21">
        <v>689</v>
      </c>
      <c r="K126" s="21">
        <v>46</v>
      </c>
      <c r="L126" s="21">
        <v>93</v>
      </c>
      <c r="M126" s="40">
        <v>154.19999999999999</v>
      </c>
      <c r="N126" s="22">
        <v>17.47</v>
      </c>
      <c r="P126" s="22">
        <v>7.64</v>
      </c>
      <c r="Q126" s="49">
        <v>7.3</v>
      </c>
      <c r="R126" s="49">
        <v>2.87</v>
      </c>
      <c r="S126" s="50">
        <v>2.98</v>
      </c>
      <c r="T126" s="24">
        <v>8</v>
      </c>
      <c r="U126" s="24">
        <v>84</v>
      </c>
      <c r="V126" s="40">
        <v>45</v>
      </c>
      <c r="W126" s="21">
        <v>11</v>
      </c>
      <c r="X126" s="46">
        <v>76</v>
      </c>
      <c r="AB126" s="21">
        <v>68630</v>
      </c>
      <c r="AC126" s="21">
        <v>7328</v>
      </c>
      <c r="AD126" s="21">
        <f t="shared" si="21"/>
        <v>75958</v>
      </c>
      <c r="AE126" s="22">
        <f t="shared" si="22"/>
        <v>0.55283594256060908</v>
      </c>
      <c r="AF126" s="22">
        <f t="shared" si="23"/>
        <v>5.3334497842019837E-2</v>
      </c>
      <c r="AI126" s="116">
        <f t="shared" si="24"/>
        <v>0.72698412698412695</v>
      </c>
      <c r="AJ126" s="117">
        <f t="shared" si="25"/>
        <v>1236.5999999999999</v>
      </c>
      <c r="AK126" s="118">
        <f t="shared" si="26"/>
        <v>0.60410356619443084</v>
      </c>
      <c r="AL126" s="119">
        <f t="shared" si="27"/>
        <v>1222.8599999999999</v>
      </c>
      <c r="AM126" s="118">
        <f t="shared" si="28"/>
        <v>0.77641904761904756</v>
      </c>
      <c r="AN126" s="131">
        <f t="shared" si="29"/>
        <v>16304.8</v>
      </c>
    </row>
    <row r="127" spans="1:40" x14ac:dyDescent="0.2">
      <c r="A127" s="20" t="s">
        <v>38</v>
      </c>
      <c r="B127" s="21">
        <v>149979</v>
      </c>
      <c r="C127" s="21">
        <v>4838</v>
      </c>
      <c r="D127" s="21">
        <v>250</v>
      </c>
      <c r="E127" s="21">
        <v>6</v>
      </c>
      <c r="F127" s="21">
        <v>98</v>
      </c>
      <c r="G127" s="21">
        <v>249</v>
      </c>
      <c r="H127" s="21">
        <v>7</v>
      </c>
      <c r="I127" s="21">
        <v>97</v>
      </c>
      <c r="J127" s="21">
        <v>700</v>
      </c>
      <c r="K127" s="21">
        <v>35</v>
      </c>
      <c r="L127" s="21">
        <v>95</v>
      </c>
      <c r="M127" s="40">
        <v>123.4</v>
      </c>
      <c r="N127" s="22">
        <v>17.66</v>
      </c>
      <c r="P127" s="22">
        <v>7.56</v>
      </c>
      <c r="Q127" s="49">
        <v>7.28</v>
      </c>
      <c r="R127" s="49">
        <v>3.5</v>
      </c>
      <c r="S127" s="50">
        <v>3.1</v>
      </c>
      <c r="T127" s="24">
        <v>11</v>
      </c>
      <c r="U127" s="24">
        <v>155.5</v>
      </c>
      <c r="V127" s="40">
        <v>44</v>
      </c>
      <c r="W127" s="21">
        <v>13</v>
      </c>
      <c r="X127" s="46">
        <v>69</v>
      </c>
      <c r="AB127" s="21">
        <v>101040</v>
      </c>
      <c r="AC127" s="21">
        <v>8210</v>
      </c>
      <c r="AD127" s="21">
        <f t="shared" si="21"/>
        <v>109250</v>
      </c>
      <c r="AE127" s="22">
        <f t="shared" si="22"/>
        <v>0.72843531427733221</v>
      </c>
      <c r="AF127" s="22">
        <f t="shared" si="23"/>
        <v>5.4740997072923542E-2</v>
      </c>
      <c r="AI127" s="116">
        <f t="shared" si="24"/>
        <v>0.76793650793650792</v>
      </c>
      <c r="AJ127" s="117">
        <f t="shared" si="25"/>
        <v>1209.5</v>
      </c>
      <c r="AK127" s="118">
        <f t="shared" si="26"/>
        <v>0.59086468001954084</v>
      </c>
      <c r="AL127" s="119">
        <f t="shared" si="27"/>
        <v>1204.662</v>
      </c>
      <c r="AM127" s="118">
        <f t="shared" si="28"/>
        <v>0.76486476190476194</v>
      </c>
      <c r="AN127" s="131">
        <f t="shared" si="29"/>
        <v>16062.16</v>
      </c>
    </row>
    <row r="128" spans="1:40" x14ac:dyDescent="0.2">
      <c r="A128" s="20" t="s">
        <v>39</v>
      </c>
      <c r="B128" s="21">
        <v>136426</v>
      </c>
      <c r="C128" s="21">
        <v>4401</v>
      </c>
      <c r="D128" s="21">
        <v>280</v>
      </c>
      <c r="E128" s="21">
        <v>8</v>
      </c>
      <c r="F128" s="21">
        <v>98</v>
      </c>
      <c r="G128" s="21">
        <v>284</v>
      </c>
      <c r="H128" s="21">
        <v>6</v>
      </c>
      <c r="I128" s="21">
        <v>98</v>
      </c>
      <c r="J128" s="21">
        <v>777</v>
      </c>
      <c r="K128" s="21">
        <v>38</v>
      </c>
      <c r="L128" s="21">
        <v>96</v>
      </c>
      <c r="M128" s="40">
        <v>131.72999999999999</v>
      </c>
      <c r="N128" s="22">
        <v>18.48</v>
      </c>
      <c r="P128" s="22">
        <v>7.1</v>
      </c>
      <c r="Q128" s="49">
        <v>7.3</v>
      </c>
      <c r="R128" s="49">
        <v>4.03</v>
      </c>
      <c r="S128" s="50">
        <v>3.22</v>
      </c>
      <c r="T128" s="24"/>
      <c r="U128" s="24"/>
      <c r="V128" s="40">
        <v>49.2</v>
      </c>
      <c r="W128" s="21">
        <v>16</v>
      </c>
      <c r="X128" s="46">
        <v>76</v>
      </c>
      <c r="AB128" s="21">
        <v>103970</v>
      </c>
      <c r="AC128" s="21">
        <v>7444</v>
      </c>
      <c r="AD128" s="21">
        <f t="shared" si="21"/>
        <v>111414</v>
      </c>
      <c r="AE128" s="22">
        <f t="shared" si="22"/>
        <v>0.81666251301071646</v>
      </c>
      <c r="AF128" s="22">
        <f t="shared" si="23"/>
        <v>5.4564379223901602E-2</v>
      </c>
      <c r="AI128" s="116">
        <f t="shared" si="24"/>
        <v>0.69857142857142862</v>
      </c>
      <c r="AJ128" s="117">
        <f t="shared" si="25"/>
        <v>1232.28</v>
      </c>
      <c r="AK128" s="118">
        <f t="shared" si="26"/>
        <v>0.60199316072300924</v>
      </c>
      <c r="AL128" s="119">
        <f t="shared" si="27"/>
        <v>1249.884</v>
      </c>
      <c r="AM128" s="118">
        <f t="shared" si="28"/>
        <v>0.79357714285714287</v>
      </c>
      <c r="AN128" s="131">
        <f t="shared" si="29"/>
        <v>16665.120000000003</v>
      </c>
    </row>
    <row r="129" spans="1:40" x14ac:dyDescent="0.2">
      <c r="A129" s="20" t="s">
        <v>40</v>
      </c>
      <c r="B129" s="21">
        <v>122655</v>
      </c>
      <c r="C129" s="21">
        <v>4089</v>
      </c>
      <c r="D129" s="21">
        <v>311</v>
      </c>
      <c r="E129" s="21">
        <v>14</v>
      </c>
      <c r="F129" s="21">
        <v>93</v>
      </c>
      <c r="G129" s="21">
        <v>297</v>
      </c>
      <c r="H129" s="2">
        <v>7</v>
      </c>
      <c r="I129" s="21">
        <v>97</v>
      </c>
      <c r="J129" s="21">
        <v>803</v>
      </c>
      <c r="K129" s="21">
        <v>37</v>
      </c>
      <c r="L129" s="21">
        <v>95</v>
      </c>
      <c r="M129" s="40">
        <v>144</v>
      </c>
      <c r="N129" s="22">
        <v>17.829999999999998</v>
      </c>
      <c r="P129" s="22">
        <v>6.9</v>
      </c>
      <c r="Q129" s="49">
        <v>7.4</v>
      </c>
      <c r="R129" s="49">
        <v>3.9</v>
      </c>
      <c r="S129" s="50">
        <v>3.36</v>
      </c>
      <c r="T129" s="24"/>
      <c r="U129" s="24"/>
      <c r="V129" s="40">
        <v>44.3</v>
      </c>
      <c r="W129" s="21">
        <v>9</v>
      </c>
      <c r="X129" s="46">
        <v>77</v>
      </c>
      <c r="AB129" s="21">
        <v>82190</v>
      </c>
      <c r="AC129" s="21">
        <v>6291</v>
      </c>
      <c r="AD129" s="21">
        <f t="shared" si="21"/>
        <v>88481</v>
      </c>
      <c r="AE129" s="22">
        <f t="shared" si="22"/>
        <v>0.72138110961640378</v>
      </c>
      <c r="AF129" s="22">
        <f t="shared" si="23"/>
        <v>5.1290204231380705E-2</v>
      </c>
      <c r="AI129" s="116">
        <f t="shared" si="24"/>
        <v>0.6490476190476191</v>
      </c>
      <c r="AJ129" s="117">
        <f t="shared" si="25"/>
        <v>1271.6790000000001</v>
      </c>
      <c r="AK129" s="118">
        <f t="shared" si="26"/>
        <v>0.6212403517342453</v>
      </c>
      <c r="AL129" s="119">
        <f t="shared" si="27"/>
        <v>1214.433</v>
      </c>
      <c r="AM129" s="118">
        <f t="shared" si="28"/>
        <v>0.77106857142857144</v>
      </c>
      <c r="AN129" s="131">
        <f t="shared" si="29"/>
        <v>16192.44</v>
      </c>
    </row>
    <row r="130" spans="1:40" x14ac:dyDescent="0.2">
      <c r="A130" s="20" t="s">
        <v>41</v>
      </c>
      <c r="B130" s="21">
        <v>133483</v>
      </c>
      <c r="C130" s="21">
        <v>4306</v>
      </c>
      <c r="D130" s="21">
        <v>324</v>
      </c>
      <c r="E130" s="21">
        <v>17</v>
      </c>
      <c r="F130" s="21">
        <v>95</v>
      </c>
      <c r="G130" s="21">
        <v>294</v>
      </c>
      <c r="H130" s="21">
        <v>10</v>
      </c>
      <c r="I130" s="21">
        <v>97</v>
      </c>
      <c r="J130" s="21">
        <v>871</v>
      </c>
      <c r="K130" s="24">
        <v>48</v>
      </c>
      <c r="L130" s="21">
        <v>95</v>
      </c>
      <c r="M130" s="40">
        <v>126.28</v>
      </c>
      <c r="N130" s="22">
        <v>17</v>
      </c>
      <c r="P130" s="22">
        <v>7.5</v>
      </c>
      <c r="Q130" s="49">
        <v>7.36</v>
      </c>
      <c r="R130" s="49">
        <v>3.4</v>
      </c>
      <c r="S130" s="50">
        <v>3.02</v>
      </c>
      <c r="T130" s="24">
        <v>25</v>
      </c>
      <c r="U130" s="24">
        <v>346</v>
      </c>
      <c r="V130" s="40">
        <v>48.3</v>
      </c>
      <c r="W130" s="21">
        <v>11</v>
      </c>
      <c r="X130" s="46">
        <v>79</v>
      </c>
      <c r="AB130" s="21">
        <v>78560</v>
      </c>
      <c r="AC130" s="21">
        <v>7372</v>
      </c>
      <c r="AD130" s="21">
        <f t="shared" si="21"/>
        <v>85932</v>
      </c>
      <c r="AE130" s="22">
        <f t="shared" si="22"/>
        <v>0.6437673711259112</v>
      </c>
      <c r="AF130" s="22">
        <f t="shared" si="23"/>
        <v>5.5228006562633443E-2</v>
      </c>
      <c r="AI130" s="116">
        <f t="shared" si="24"/>
        <v>0.68349206349206348</v>
      </c>
      <c r="AJ130" s="117">
        <f t="shared" si="25"/>
        <v>1395.144</v>
      </c>
      <c r="AK130" s="118">
        <f t="shared" si="26"/>
        <v>0.68155544699560333</v>
      </c>
      <c r="AL130" s="119">
        <f t="shared" si="27"/>
        <v>1265.9639999999999</v>
      </c>
      <c r="AM130" s="118">
        <f t="shared" si="28"/>
        <v>0.80378666666666665</v>
      </c>
      <c r="AN130" s="131">
        <f t="shared" si="29"/>
        <v>16879.52</v>
      </c>
    </row>
    <row r="131" spans="1:40" x14ac:dyDescent="0.2">
      <c r="A131" s="20" t="s">
        <v>42</v>
      </c>
      <c r="B131" s="21">
        <v>117355</v>
      </c>
      <c r="C131" s="21">
        <v>3912</v>
      </c>
      <c r="D131" s="21">
        <v>285</v>
      </c>
      <c r="E131" s="21">
        <v>10</v>
      </c>
      <c r="F131" s="21">
        <v>96</v>
      </c>
      <c r="G131" s="21">
        <v>291</v>
      </c>
      <c r="H131" s="21">
        <v>7</v>
      </c>
      <c r="I131" s="21">
        <v>98</v>
      </c>
      <c r="J131" s="21">
        <v>768</v>
      </c>
      <c r="K131" s="21">
        <v>76</v>
      </c>
      <c r="L131" s="21">
        <v>90</v>
      </c>
      <c r="M131" s="40">
        <v>84.1</v>
      </c>
      <c r="N131" s="22">
        <v>17</v>
      </c>
      <c r="P131" s="22">
        <v>7.47</v>
      </c>
      <c r="Q131" s="49">
        <v>7.4</v>
      </c>
      <c r="R131" s="49">
        <v>3.82</v>
      </c>
      <c r="S131" s="50">
        <v>3.56</v>
      </c>
      <c r="T131" s="24" t="s">
        <v>79</v>
      </c>
      <c r="U131" s="24" t="s">
        <v>79</v>
      </c>
      <c r="V131" s="40">
        <v>48.8</v>
      </c>
      <c r="W131" s="21">
        <v>9</v>
      </c>
      <c r="X131" s="46">
        <v>81</v>
      </c>
      <c r="AB131" s="21">
        <v>70910</v>
      </c>
      <c r="AC131" s="21">
        <v>6532</v>
      </c>
      <c r="AD131" s="21">
        <f t="shared" si="21"/>
        <v>77442</v>
      </c>
      <c r="AE131" s="22">
        <f t="shared" si="22"/>
        <v>0.6598951898087001</v>
      </c>
      <c r="AF131" s="22">
        <f t="shared" si="23"/>
        <v>5.5660176387882919E-2</v>
      </c>
      <c r="AI131" s="116">
        <f t="shared" si="24"/>
        <v>0.62095238095238092</v>
      </c>
      <c r="AJ131" s="117">
        <f t="shared" si="25"/>
        <v>1114.92</v>
      </c>
      <c r="AK131" s="118">
        <f t="shared" si="26"/>
        <v>0.54466047874938939</v>
      </c>
      <c r="AL131" s="119">
        <f t="shared" si="27"/>
        <v>1138.3920000000001</v>
      </c>
      <c r="AM131" s="118">
        <f t="shared" si="28"/>
        <v>0.72278857142857145</v>
      </c>
      <c r="AN131" s="131">
        <f t="shared" si="29"/>
        <v>15178.560000000001</v>
      </c>
    </row>
    <row r="132" spans="1:40" ht="15.75" thickBot="1" x14ac:dyDescent="0.25">
      <c r="A132" s="20" t="s">
        <v>43</v>
      </c>
      <c r="B132" s="21">
        <v>111051</v>
      </c>
      <c r="C132" s="21">
        <v>3582</v>
      </c>
      <c r="D132" s="21">
        <v>265</v>
      </c>
      <c r="E132" s="21">
        <v>10</v>
      </c>
      <c r="F132" s="21">
        <v>96</v>
      </c>
      <c r="G132" s="21">
        <v>252</v>
      </c>
      <c r="H132" s="21">
        <v>8</v>
      </c>
      <c r="I132" s="21">
        <v>97</v>
      </c>
      <c r="J132" s="21">
        <v>704</v>
      </c>
      <c r="K132" s="21">
        <v>64</v>
      </c>
      <c r="L132" s="21">
        <v>91</v>
      </c>
      <c r="M132" s="40">
        <v>106.22</v>
      </c>
      <c r="N132" s="22">
        <v>16</v>
      </c>
      <c r="P132" s="22">
        <v>7.49</v>
      </c>
      <c r="Q132" s="49">
        <v>7.24</v>
      </c>
      <c r="R132" s="49">
        <v>3.58</v>
      </c>
      <c r="S132" s="50">
        <v>3.6</v>
      </c>
      <c r="T132" s="42">
        <v>10</v>
      </c>
      <c r="U132" s="42">
        <v>124</v>
      </c>
      <c r="V132" s="40">
        <v>49.2</v>
      </c>
      <c r="W132" s="21">
        <v>11</v>
      </c>
      <c r="X132" s="46">
        <v>78</v>
      </c>
      <c r="AB132" s="21">
        <v>74510</v>
      </c>
      <c r="AC132" s="21">
        <v>6651</v>
      </c>
      <c r="AD132" s="21">
        <f t="shared" si="21"/>
        <v>81161</v>
      </c>
      <c r="AE132" s="22">
        <f t="shared" si="22"/>
        <v>0.73084438681326602</v>
      </c>
      <c r="AF132" s="22">
        <f t="shared" si="23"/>
        <v>5.989140124807521E-2</v>
      </c>
      <c r="AI132" s="116">
        <f t="shared" si="24"/>
        <v>0.56857142857142862</v>
      </c>
      <c r="AJ132" s="117">
        <f t="shared" si="25"/>
        <v>949.23</v>
      </c>
      <c r="AK132" s="118">
        <f t="shared" si="26"/>
        <v>0.46371763556424034</v>
      </c>
      <c r="AL132" s="119">
        <f t="shared" si="27"/>
        <v>902.66399999999999</v>
      </c>
      <c r="AM132" s="118">
        <f t="shared" si="28"/>
        <v>0.57311999999999996</v>
      </c>
      <c r="AN132" s="131">
        <f t="shared" si="29"/>
        <v>12035.52</v>
      </c>
    </row>
    <row r="133" spans="1:40" ht="16.5" thickTop="1" x14ac:dyDescent="0.25">
      <c r="A133" s="36" t="s">
        <v>97</v>
      </c>
      <c r="B133" s="27">
        <f t="shared" ref="B133:U133" si="30">SUM(B121:B132)</f>
        <v>1591526</v>
      </c>
      <c r="C133" s="27">
        <f t="shared" si="30"/>
        <v>52334</v>
      </c>
      <c r="D133" s="27">
        <f t="shared" si="30"/>
        <v>3492</v>
      </c>
      <c r="E133" s="27">
        <f t="shared" si="30"/>
        <v>212</v>
      </c>
      <c r="F133" s="27">
        <f>SUM(F121:F132)</f>
        <v>1121</v>
      </c>
      <c r="G133" s="27">
        <f>SUM(G121:G132)</f>
        <v>3333</v>
      </c>
      <c r="H133" s="27">
        <f>SUM(H121:H132)</f>
        <v>145</v>
      </c>
      <c r="I133" s="27">
        <f>SUM(I121:I132)</f>
        <v>1147</v>
      </c>
      <c r="J133" s="27">
        <f t="shared" si="30"/>
        <v>9124</v>
      </c>
      <c r="K133" s="27">
        <f t="shared" si="30"/>
        <v>737</v>
      </c>
      <c r="L133" s="27">
        <f>SUM(L121:L132)</f>
        <v>1102</v>
      </c>
      <c r="M133" s="51">
        <f t="shared" si="30"/>
        <v>1447.6100000000001</v>
      </c>
      <c r="N133" s="45">
        <f t="shared" si="30"/>
        <v>208.06</v>
      </c>
      <c r="P133" s="45">
        <f t="shared" si="30"/>
        <v>88.710000000000008</v>
      </c>
      <c r="Q133" s="45">
        <f t="shared" si="30"/>
        <v>88.424999999999997</v>
      </c>
      <c r="R133" s="45">
        <f t="shared" si="30"/>
        <v>41.62</v>
      </c>
      <c r="S133" s="45">
        <f t="shared" si="30"/>
        <v>37.927999999999997</v>
      </c>
      <c r="T133" s="27">
        <f t="shared" si="30"/>
        <v>93</v>
      </c>
      <c r="U133" s="27">
        <f t="shared" si="30"/>
        <v>1100.5</v>
      </c>
      <c r="V133" s="27">
        <f>SUM(V121:V132)</f>
        <v>573.20000000000005</v>
      </c>
      <c r="W133" s="27">
        <f>SUM(W121:W132)</f>
        <v>186</v>
      </c>
      <c r="X133" s="27">
        <f>SUM(X121:X132)</f>
        <v>820</v>
      </c>
      <c r="AB133" s="27">
        <f>SUM(AB121:AB132)</f>
        <v>979340</v>
      </c>
      <c r="AC133" s="27">
        <f>SUM(AC121:AC132)</f>
        <v>83152</v>
      </c>
      <c r="AD133" s="27">
        <f>SUM(AD121:AD132)</f>
        <v>1062492</v>
      </c>
      <c r="AE133" s="27">
        <f>SUM(AE121:AE132)</f>
        <v>8.0054633690853461</v>
      </c>
      <c r="AF133" s="27"/>
      <c r="AI133" s="120"/>
      <c r="AJ133" s="121"/>
      <c r="AK133" s="122"/>
      <c r="AL133" s="123"/>
      <c r="AM133" s="122"/>
      <c r="AN133" s="132"/>
    </row>
    <row r="134" spans="1:40" ht="15.75" thickBot="1" x14ac:dyDescent="0.25">
      <c r="A134" s="37" t="s">
        <v>98</v>
      </c>
      <c r="B134" s="30">
        <f t="shared" ref="B134:S134" si="31">AVERAGE(B121:B132)</f>
        <v>132627.16666666666</v>
      </c>
      <c r="C134" s="30">
        <f t="shared" si="31"/>
        <v>4361.166666666667</v>
      </c>
      <c r="D134" s="30">
        <f t="shared" si="31"/>
        <v>291</v>
      </c>
      <c r="E134" s="30">
        <f t="shared" si="31"/>
        <v>17.666666666666668</v>
      </c>
      <c r="F134" s="30">
        <f>AVERAGE(F121:F132)</f>
        <v>93.416666666666671</v>
      </c>
      <c r="G134" s="30">
        <f>AVERAGE(G121:G132)</f>
        <v>277.75</v>
      </c>
      <c r="H134" s="30">
        <f>AVERAGE(H121:H132)</f>
        <v>12.083333333333334</v>
      </c>
      <c r="I134" s="30">
        <f>AVERAGE(I121:I132)</f>
        <v>95.583333333333329</v>
      </c>
      <c r="J134" s="30">
        <f t="shared" si="31"/>
        <v>760.33333333333337</v>
      </c>
      <c r="K134" s="30">
        <f t="shared" si="31"/>
        <v>61.416666666666664</v>
      </c>
      <c r="L134" s="30">
        <f>AVERAGE(L121:L132)</f>
        <v>91.833333333333329</v>
      </c>
      <c r="M134" s="52">
        <f t="shared" si="31"/>
        <v>120.63416666666667</v>
      </c>
      <c r="N134" s="38">
        <f t="shared" si="31"/>
        <v>17.338333333333335</v>
      </c>
      <c r="P134" s="38">
        <f t="shared" si="31"/>
        <v>7.392500000000001</v>
      </c>
      <c r="Q134" s="38">
        <f t="shared" si="31"/>
        <v>7.3687499999999995</v>
      </c>
      <c r="R134" s="38">
        <f t="shared" si="31"/>
        <v>3.4683333333333333</v>
      </c>
      <c r="S134" s="38">
        <f t="shared" si="31"/>
        <v>3.1606666666666663</v>
      </c>
      <c r="T134" s="30"/>
      <c r="U134" s="30"/>
      <c r="V134" s="30">
        <f>AVERAGE(V121:V132)</f>
        <v>47.766666666666673</v>
      </c>
      <c r="W134" s="30">
        <f>AVERAGE(W121:W132)</f>
        <v>15.5</v>
      </c>
      <c r="X134" s="30">
        <f>AVERAGE(X121:X132)</f>
        <v>68.333333333333329</v>
      </c>
      <c r="AB134" s="30">
        <f>AVERAGE(AB121:AB132)</f>
        <v>81611.666666666672</v>
      </c>
      <c r="AC134" s="30">
        <f>AVERAGE(AC121:AC132)</f>
        <v>6929.333333333333</v>
      </c>
      <c r="AD134" s="30">
        <f>AVERAGE(AD121:AD132)</f>
        <v>88541</v>
      </c>
      <c r="AE134" s="38">
        <f>AVERAGE(AE121:AE132)</f>
        <v>0.66712194742377884</v>
      </c>
      <c r="AF134" s="38">
        <f t="shared" ref="AF134" si="32">AVERAGE(AF121:AF132)</f>
        <v>5.2357386416388742E-2</v>
      </c>
      <c r="AI134" s="124">
        <f t="shared" ref="AI134" si="33">C134/$M$2</f>
        <v>0.69224867724867734</v>
      </c>
      <c r="AJ134" s="125">
        <f t="shared" ref="AJ134" si="34">(C134*D134)/1000</f>
        <v>1269.0995</v>
      </c>
      <c r="AK134" s="126">
        <f t="shared" si="26"/>
        <v>0.61998021494870548</v>
      </c>
      <c r="AL134" s="127">
        <f t="shared" ref="AL134" si="35">(C134*G134)/1000</f>
        <v>1211.3140416666668</v>
      </c>
      <c r="AM134" s="126">
        <f t="shared" si="28"/>
        <v>0.76908828042328048</v>
      </c>
      <c r="AN134" s="133">
        <f>AVERAGE(AN121:AN132)</f>
        <v>16149.093333333332</v>
      </c>
    </row>
    <row r="135" spans="1:40" ht="15.75" thickTop="1" x14ac:dyDescent="0.2"/>
    <row r="137" spans="1:40" ht="15.75" thickBot="1" x14ac:dyDescent="0.25"/>
    <row r="138" spans="1:40" ht="16.5" thickTop="1" x14ac:dyDescent="0.25">
      <c r="A138" s="34" t="s">
        <v>8</v>
      </c>
      <c r="B138" s="12" t="s">
        <v>9</v>
      </c>
      <c r="C138" s="12" t="s">
        <v>9</v>
      </c>
      <c r="D138" s="12" t="s">
        <v>70</v>
      </c>
      <c r="E138" s="12" t="s">
        <v>71</v>
      </c>
      <c r="F138" s="47" t="s">
        <v>4</v>
      </c>
      <c r="G138" s="12" t="s">
        <v>72</v>
      </c>
      <c r="H138" s="12" t="s">
        <v>73</v>
      </c>
      <c r="I138" s="47" t="s">
        <v>5</v>
      </c>
      <c r="J138" s="12" t="s">
        <v>74</v>
      </c>
      <c r="K138" s="12" t="s">
        <v>75</v>
      </c>
      <c r="L138" s="47" t="s">
        <v>17</v>
      </c>
      <c r="M138" s="12" t="s">
        <v>19</v>
      </c>
      <c r="N138" s="13" t="s">
        <v>20</v>
      </c>
      <c r="P138" s="12" t="s">
        <v>82</v>
      </c>
      <c r="Q138" s="12" t="s">
        <v>83</v>
      </c>
      <c r="R138" s="12" t="s">
        <v>84</v>
      </c>
      <c r="S138" s="12" t="s">
        <v>85</v>
      </c>
      <c r="T138" s="153" t="s">
        <v>62</v>
      </c>
      <c r="U138" s="153"/>
      <c r="V138" s="12" t="s">
        <v>53</v>
      </c>
      <c r="W138" s="12" t="s">
        <v>54</v>
      </c>
      <c r="X138" s="86" t="s">
        <v>55</v>
      </c>
      <c r="AB138" s="13" t="s">
        <v>86</v>
      </c>
      <c r="AC138" s="13" t="s">
        <v>87</v>
      </c>
      <c r="AD138" s="13" t="s">
        <v>88</v>
      </c>
      <c r="AE138" s="13" t="s">
        <v>61</v>
      </c>
      <c r="AF138" s="13" t="s">
        <v>87</v>
      </c>
      <c r="AI138" s="108" t="s">
        <v>89</v>
      </c>
      <c r="AJ138" s="109" t="s">
        <v>90</v>
      </c>
      <c r="AK138" s="110" t="s">
        <v>91</v>
      </c>
      <c r="AL138" s="111" t="s">
        <v>89</v>
      </c>
      <c r="AM138" s="110" t="s">
        <v>89</v>
      </c>
      <c r="AN138" s="108" t="s">
        <v>172</v>
      </c>
    </row>
    <row r="139" spans="1:40" ht="16.5" thickBot="1" x14ac:dyDescent="0.3">
      <c r="A139" s="35" t="s">
        <v>99</v>
      </c>
      <c r="B139" s="16" t="s">
        <v>77</v>
      </c>
      <c r="C139" s="17" t="s">
        <v>78</v>
      </c>
      <c r="D139" s="16" t="s">
        <v>26</v>
      </c>
      <c r="E139" s="16" t="s">
        <v>26</v>
      </c>
      <c r="F139" s="48" t="s">
        <v>27</v>
      </c>
      <c r="G139" s="16" t="s">
        <v>26</v>
      </c>
      <c r="H139" s="16" t="s">
        <v>26</v>
      </c>
      <c r="I139" s="48" t="s">
        <v>27</v>
      </c>
      <c r="J139" s="16" t="s">
        <v>26</v>
      </c>
      <c r="K139" s="16" t="s">
        <v>26</v>
      </c>
      <c r="L139" s="48" t="s">
        <v>27</v>
      </c>
      <c r="M139" s="16" t="s">
        <v>29</v>
      </c>
      <c r="N139" s="18" t="s">
        <v>31</v>
      </c>
      <c r="P139" s="16"/>
      <c r="Q139" s="16"/>
      <c r="R139" s="16"/>
      <c r="S139" s="16"/>
      <c r="T139" s="39" t="s">
        <v>66</v>
      </c>
      <c r="U139" s="39" t="s">
        <v>67</v>
      </c>
      <c r="V139" s="16" t="s">
        <v>26</v>
      </c>
      <c r="W139" s="16" t="s">
        <v>26</v>
      </c>
      <c r="X139" s="39" t="s">
        <v>57</v>
      </c>
      <c r="AB139" s="17" t="s">
        <v>64</v>
      </c>
      <c r="AC139" s="17" t="s">
        <v>64</v>
      </c>
      <c r="AD139" s="17" t="s">
        <v>64</v>
      </c>
      <c r="AE139" s="17" t="s">
        <v>65</v>
      </c>
      <c r="AF139" s="17" t="s">
        <v>65</v>
      </c>
      <c r="AI139" s="112" t="s">
        <v>9</v>
      </c>
      <c r="AJ139" s="113" t="s">
        <v>93</v>
      </c>
      <c r="AK139" s="114" t="s">
        <v>94</v>
      </c>
      <c r="AL139" s="115" t="s">
        <v>95</v>
      </c>
      <c r="AM139" s="114" t="s">
        <v>96</v>
      </c>
      <c r="AN139" s="130" t="s">
        <v>173</v>
      </c>
    </row>
    <row r="140" spans="1:40" ht="15.75" thickTop="1" x14ac:dyDescent="0.2">
      <c r="A140" s="20" t="s">
        <v>32</v>
      </c>
      <c r="B140" s="21">
        <v>110398</v>
      </c>
      <c r="C140" s="21">
        <v>3561</v>
      </c>
      <c r="D140" s="21">
        <v>299</v>
      </c>
      <c r="E140" s="21">
        <v>9</v>
      </c>
      <c r="F140" s="21">
        <v>97</v>
      </c>
      <c r="G140" s="21">
        <v>282</v>
      </c>
      <c r="H140" s="21">
        <v>5</v>
      </c>
      <c r="I140" s="21">
        <v>98</v>
      </c>
      <c r="J140" s="21">
        <v>726</v>
      </c>
      <c r="K140" s="21">
        <v>35</v>
      </c>
      <c r="L140" s="21">
        <v>95</v>
      </c>
      <c r="M140" s="40">
        <v>105.8</v>
      </c>
      <c r="N140" s="22">
        <v>17</v>
      </c>
      <c r="P140" s="22">
        <v>7.67</v>
      </c>
      <c r="Q140" s="49">
        <v>7.29</v>
      </c>
      <c r="R140" s="49">
        <v>3.85</v>
      </c>
      <c r="S140" s="50">
        <v>3.9</v>
      </c>
      <c r="T140" s="43">
        <v>7</v>
      </c>
      <c r="U140" s="43">
        <v>79</v>
      </c>
      <c r="V140" s="40">
        <v>48.6</v>
      </c>
      <c r="W140" s="21">
        <v>19</v>
      </c>
      <c r="X140" s="46">
        <v>61</v>
      </c>
      <c r="AB140" s="21">
        <v>76240</v>
      </c>
      <c r="AC140" s="21">
        <v>6317</v>
      </c>
      <c r="AD140" s="21">
        <f t="shared" ref="AD140:AD151" si="36">SUM(AB140:AC140)</f>
        <v>82557</v>
      </c>
      <c r="AE140" s="22">
        <f t="shared" ref="AE140:AE151" si="37">AD140/B140</f>
        <v>0.74781246037065885</v>
      </c>
      <c r="AF140" s="22">
        <f t="shared" ref="AF140:AF151" si="38">AC140/B140</f>
        <v>5.7220239497092339E-2</v>
      </c>
      <c r="AI140" s="116">
        <f>C140/$M$2</f>
        <v>0.56523809523809521</v>
      </c>
      <c r="AJ140" s="117">
        <f>(C140*D140)/1000</f>
        <v>1064.739</v>
      </c>
      <c r="AK140" s="118">
        <f>(AJ140)/$O$3</f>
        <v>0.52014606741573033</v>
      </c>
      <c r="AL140" s="119">
        <f>(C140*G140)/1000</f>
        <v>1004.202</v>
      </c>
      <c r="AM140" s="118">
        <f>(AL140)/$Q$3</f>
        <v>0.63758857142857139</v>
      </c>
      <c r="AN140" s="131">
        <f>(0.8*C140*G140)/60</f>
        <v>13389.360000000002</v>
      </c>
    </row>
    <row r="141" spans="1:40" x14ac:dyDescent="0.2">
      <c r="A141" s="20" t="s">
        <v>33</v>
      </c>
      <c r="B141" s="21">
        <v>120814</v>
      </c>
      <c r="C141" s="21">
        <v>4166</v>
      </c>
      <c r="D141" s="21">
        <v>281</v>
      </c>
      <c r="E141" s="21">
        <v>9</v>
      </c>
      <c r="F141" s="21">
        <v>97</v>
      </c>
      <c r="G141" s="21">
        <v>307</v>
      </c>
      <c r="H141" s="21">
        <v>5</v>
      </c>
      <c r="I141" s="21">
        <v>98</v>
      </c>
      <c r="J141" s="21">
        <v>693</v>
      </c>
      <c r="K141" s="21">
        <v>51</v>
      </c>
      <c r="L141" s="21">
        <v>93</v>
      </c>
      <c r="M141" s="40">
        <v>190.3</v>
      </c>
      <c r="N141" s="22">
        <v>16</v>
      </c>
      <c r="P141" s="22">
        <v>7.2</v>
      </c>
      <c r="Q141" s="49">
        <v>7.1</v>
      </c>
      <c r="R141" s="49">
        <v>3.15</v>
      </c>
      <c r="S141" s="50">
        <v>3.03</v>
      </c>
      <c r="T141" s="24">
        <v>1</v>
      </c>
      <c r="U141" s="24">
        <v>8</v>
      </c>
      <c r="V141" s="40">
        <v>49.3</v>
      </c>
      <c r="W141" s="21">
        <v>21</v>
      </c>
      <c r="X141" s="46">
        <v>55</v>
      </c>
      <c r="AB141" s="21">
        <v>72590</v>
      </c>
      <c r="AC141" s="21">
        <v>6677</v>
      </c>
      <c r="AD141" s="21">
        <f t="shared" si="36"/>
        <v>79267</v>
      </c>
      <c r="AE141" s="22">
        <f t="shared" si="37"/>
        <v>0.65610773585842697</v>
      </c>
      <c r="AF141" s="22">
        <f t="shared" si="38"/>
        <v>5.5266773718277686E-2</v>
      </c>
      <c r="AI141" s="116">
        <f t="shared" ref="AI141:AI151" si="39">C141/$M$2</f>
        <v>0.66126984126984123</v>
      </c>
      <c r="AJ141" s="117">
        <f t="shared" ref="AJ141:AJ151" si="40">(C141*D141)/1000</f>
        <v>1170.646</v>
      </c>
      <c r="AK141" s="118">
        <f t="shared" ref="AK141:AK153" si="41">(AJ141)/$O$3</f>
        <v>0.57188373229115774</v>
      </c>
      <c r="AL141" s="119">
        <f t="shared" ref="AL141:AL151" si="42">(C141*G141)/1000</f>
        <v>1278.962</v>
      </c>
      <c r="AM141" s="118">
        <f t="shared" ref="AM141:AM153" si="43">(AL141)/$Q$3</f>
        <v>0.81203936507936503</v>
      </c>
      <c r="AN141" s="131">
        <f t="shared" ref="AN141:AN151" si="44">(0.8*C141*G141)/60</f>
        <v>17052.826666666668</v>
      </c>
    </row>
    <row r="142" spans="1:40" x14ac:dyDescent="0.2">
      <c r="A142" s="20" t="s">
        <v>34</v>
      </c>
      <c r="B142" s="21">
        <v>111755</v>
      </c>
      <c r="C142" s="21">
        <v>3605</v>
      </c>
      <c r="D142" s="21">
        <v>294</v>
      </c>
      <c r="E142" s="21">
        <v>11</v>
      </c>
      <c r="F142" s="21">
        <v>96</v>
      </c>
      <c r="G142" s="21">
        <v>484</v>
      </c>
      <c r="H142" s="21">
        <v>11</v>
      </c>
      <c r="I142" s="21">
        <v>97</v>
      </c>
      <c r="J142" s="21">
        <v>732</v>
      </c>
      <c r="K142" s="21">
        <v>44</v>
      </c>
      <c r="L142" s="21">
        <v>94</v>
      </c>
      <c r="M142" s="40">
        <v>62.64</v>
      </c>
      <c r="N142" s="22">
        <v>15</v>
      </c>
      <c r="P142" s="22">
        <v>7.4</v>
      </c>
      <c r="Q142" s="49">
        <v>7.3</v>
      </c>
      <c r="R142" s="49">
        <v>3.13</v>
      </c>
      <c r="S142" s="50">
        <v>3.42</v>
      </c>
      <c r="T142" s="24"/>
      <c r="U142" s="24"/>
      <c r="V142" s="40">
        <v>48.2</v>
      </c>
      <c r="W142" s="21">
        <v>21</v>
      </c>
      <c r="X142" s="46">
        <v>60</v>
      </c>
      <c r="AB142" s="21">
        <v>67750</v>
      </c>
      <c r="AC142" s="21">
        <v>6089</v>
      </c>
      <c r="AD142" s="21">
        <f t="shared" si="36"/>
        <v>73839</v>
      </c>
      <c r="AE142" s="22">
        <f t="shared" si="37"/>
        <v>0.66072211534159542</v>
      </c>
      <c r="AF142" s="22">
        <f t="shared" si="38"/>
        <v>5.4485257930293948E-2</v>
      </c>
      <c r="AI142" s="116">
        <f t="shared" si="39"/>
        <v>0.57222222222222219</v>
      </c>
      <c r="AJ142" s="117">
        <f t="shared" si="40"/>
        <v>1059.8699999999999</v>
      </c>
      <c r="AK142" s="118">
        <f t="shared" si="41"/>
        <v>0.51776746458231548</v>
      </c>
      <c r="AL142" s="119">
        <f t="shared" si="42"/>
        <v>1744.82</v>
      </c>
      <c r="AM142" s="118">
        <f t="shared" si="43"/>
        <v>1.1078222222222223</v>
      </c>
      <c r="AN142" s="131">
        <f t="shared" si="44"/>
        <v>23264.266666666666</v>
      </c>
    </row>
    <row r="143" spans="1:40" x14ac:dyDescent="0.2">
      <c r="A143" s="20" t="s">
        <v>35</v>
      </c>
      <c r="B143" s="21">
        <v>145323</v>
      </c>
      <c r="C143" s="21">
        <v>4844</v>
      </c>
      <c r="D143" s="21">
        <v>286</v>
      </c>
      <c r="E143" s="21">
        <v>25</v>
      </c>
      <c r="F143" s="21">
        <v>90</v>
      </c>
      <c r="G143" s="21">
        <v>262</v>
      </c>
      <c r="H143" s="21">
        <v>9</v>
      </c>
      <c r="I143" s="21">
        <v>95</v>
      </c>
      <c r="J143" s="21">
        <v>774</v>
      </c>
      <c r="K143" s="21">
        <v>56</v>
      </c>
      <c r="L143" s="21">
        <v>93</v>
      </c>
      <c r="M143" s="40">
        <v>39.24</v>
      </c>
      <c r="N143" s="22">
        <v>16</v>
      </c>
      <c r="P143" s="22">
        <v>7.4</v>
      </c>
      <c r="Q143" s="49">
        <v>7.4</v>
      </c>
      <c r="R143" s="49">
        <v>3.07</v>
      </c>
      <c r="S143" s="50">
        <v>2.94</v>
      </c>
      <c r="T143" s="24">
        <v>16</v>
      </c>
      <c r="U143" s="24">
        <v>190</v>
      </c>
      <c r="V143" s="40">
        <v>47.3</v>
      </c>
      <c r="W143" s="21">
        <v>18</v>
      </c>
      <c r="X143" s="46">
        <v>63</v>
      </c>
      <c r="AB143" s="21">
        <v>92470</v>
      </c>
      <c r="AC143" s="21">
        <v>8329</v>
      </c>
      <c r="AD143" s="21">
        <f t="shared" si="36"/>
        <v>100799</v>
      </c>
      <c r="AE143" s="22">
        <f t="shared" si="37"/>
        <v>0.69362041796549756</v>
      </c>
      <c r="AF143" s="22">
        <f t="shared" si="38"/>
        <v>5.7313708084749143E-2</v>
      </c>
      <c r="AI143" s="116">
        <f t="shared" si="39"/>
        <v>0.76888888888888884</v>
      </c>
      <c r="AJ143" s="117">
        <f t="shared" si="40"/>
        <v>1385.384</v>
      </c>
      <c r="AK143" s="118">
        <f t="shared" si="41"/>
        <v>0.67678749389350268</v>
      </c>
      <c r="AL143" s="119">
        <f t="shared" si="42"/>
        <v>1269.1279999999999</v>
      </c>
      <c r="AM143" s="118">
        <f t="shared" si="43"/>
        <v>0.80579555555555549</v>
      </c>
      <c r="AN143" s="131">
        <f t="shared" si="44"/>
        <v>16921.706666666669</v>
      </c>
    </row>
    <row r="144" spans="1:40" x14ac:dyDescent="0.2">
      <c r="A144" s="20" t="s">
        <v>36</v>
      </c>
      <c r="B144" s="21">
        <v>159346</v>
      </c>
      <c r="C144" s="21">
        <v>5140</v>
      </c>
      <c r="D144" s="21">
        <v>391</v>
      </c>
      <c r="E144" s="21">
        <v>16</v>
      </c>
      <c r="F144" s="21">
        <v>95</v>
      </c>
      <c r="G144" s="21">
        <v>294</v>
      </c>
      <c r="H144" s="21">
        <v>11</v>
      </c>
      <c r="I144" s="21">
        <v>96</v>
      </c>
      <c r="J144" s="21">
        <v>833</v>
      </c>
      <c r="K144" s="21">
        <v>61</v>
      </c>
      <c r="L144" s="21">
        <v>91</v>
      </c>
      <c r="M144" s="40">
        <v>121.26</v>
      </c>
      <c r="N144" s="22">
        <v>19.2</v>
      </c>
      <c r="P144" s="22">
        <v>7.3</v>
      </c>
      <c r="Q144" s="49">
        <v>7.3</v>
      </c>
      <c r="R144" s="49">
        <v>3.21</v>
      </c>
      <c r="S144" s="50">
        <v>3.03</v>
      </c>
      <c r="T144" s="24"/>
      <c r="U144" s="24"/>
      <c r="V144" s="40">
        <v>51.8</v>
      </c>
      <c r="W144" s="21">
        <v>15.1</v>
      </c>
      <c r="X144" s="46">
        <v>72</v>
      </c>
      <c r="AB144" s="21">
        <v>93760</v>
      </c>
      <c r="AC144" s="21">
        <v>8150</v>
      </c>
      <c r="AD144" s="21">
        <f t="shared" si="36"/>
        <v>101910</v>
      </c>
      <c r="AE144" s="22">
        <f t="shared" si="37"/>
        <v>0.63955166744066372</v>
      </c>
      <c r="AF144" s="22">
        <f t="shared" si="38"/>
        <v>5.1146561570419087E-2</v>
      </c>
      <c r="AI144" s="116">
        <f t="shared" si="39"/>
        <v>0.81587301587301586</v>
      </c>
      <c r="AJ144" s="117">
        <f t="shared" si="40"/>
        <v>2009.74</v>
      </c>
      <c r="AK144" s="118">
        <f t="shared" si="41"/>
        <v>0.98179775280898873</v>
      </c>
      <c r="AL144" s="119">
        <f t="shared" si="42"/>
        <v>1511.16</v>
      </c>
      <c r="AM144" s="118">
        <f t="shared" si="43"/>
        <v>0.95946666666666669</v>
      </c>
      <c r="AN144" s="131">
        <f t="shared" si="44"/>
        <v>20148.8</v>
      </c>
    </row>
    <row r="145" spans="1:40" x14ac:dyDescent="0.2">
      <c r="A145" s="20" t="s">
        <v>37</v>
      </c>
      <c r="B145" s="21">
        <v>149078</v>
      </c>
      <c r="C145" s="21">
        <v>4969</v>
      </c>
      <c r="D145" s="21">
        <v>293</v>
      </c>
      <c r="E145" s="21">
        <v>7</v>
      </c>
      <c r="F145" s="21">
        <v>97</v>
      </c>
      <c r="G145" s="21">
        <v>289</v>
      </c>
      <c r="H145" s="21">
        <v>5</v>
      </c>
      <c r="I145" s="21">
        <v>98</v>
      </c>
      <c r="J145" s="21">
        <v>819</v>
      </c>
      <c r="K145" s="21">
        <v>34</v>
      </c>
      <c r="L145" s="21">
        <v>96</v>
      </c>
      <c r="M145" s="40">
        <v>160.04</v>
      </c>
      <c r="N145" s="22">
        <v>20</v>
      </c>
      <c r="P145" s="22">
        <v>7.3</v>
      </c>
      <c r="Q145" s="49">
        <v>7.3</v>
      </c>
      <c r="R145" s="49">
        <v>3.67</v>
      </c>
      <c r="S145" s="50">
        <v>3.56</v>
      </c>
      <c r="T145" s="24">
        <v>14</v>
      </c>
      <c r="U145" s="24">
        <v>192</v>
      </c>
      <c r="V145" s="40">
        <v>50</v>
      </c>
      <c r="W145" s="21">
        <v>13.3</v>
      </c>
      <c r="X145" s="46">
        <v>74</v>
      </c>
      <c r="AB145" s="21">
        <v>91640</v>
      </c>
      <c r="AC145" s="21">
        <v>8015</v>
      </c>
      <c r="AD145" s="21">
        <f t="shared" si="36"/>
        <v>99655</v>
      </c>
      <c r="AE145" s="22">
        <f t="shared" si="37"/>
        <v>0.66847556312802692</v>
      </c>
      <c r="AF145" s="22">
        <f t="shared" si="38"/>
        <v>5.3763801499885966E-2</v>
      </c>
      <c r="AI145" s="116">
        <f t="shared" si="39"/>
        <v>0.78873015873015873</v>
      </c>
      <c r="AJ145" s="117">
        <f t="shared" si="40"/>
        <v>1455.9169999999999</v>
      </c>
      <c r="AK145" s="118">
        <f t="shared" si="41"/>
        <v>0.7112442598925256</v>
      </c>
      <c r="AL145" s="119">
        <f t="shared" si="42"/>
        <v>1436.0409999999999</v>
      </c>
      <c r="AM145" s="118">
        <f t="shared" si="43"/>
        <v>0.91177206349206341</v>
      </c>
      <c r="AN145" s="131">
        <f t="shared" si="44"/>
        <v>19147.213333333333</v>
      </c>
    </row>
    <row r="146" spans="1:40" x14ac:dyDescent="0.2">
      <c r="A146" s="20" t="s">
        <v>38</v>
      </c>
      <c r="B146" s="21">
        <v>155646</v>
      </c>
      <c r="C146" s="21">
        <v>5021</v>
      </c>
      <c r="D146" s="21">
        <v>310</v>
      </c>
      <c r="E146" s="21">
        <v>12</v>
      </c>
      <c r="F146" s="21">
        <v>96</v>
      </c>
      <c r="G146" s="21">
        <v>316</v>
      </c>
      <c r="H146" s="21">
        <v>5</v>
      </c>
      <c r="I146" s="21">
        <v>98</v>
      </c>
      <c r="J146" s="21">
        <v>757</v>
      </c>
      <c r="K146" s="21">
        <v>36</v>
      </c>
      <c r="L146" s="21">
        <v>95</v>
      </c>
      <c r="M146" s="40">
        <v>144.6</v>
      </c>
      <c r="N146" s="22">
        <v>17.7</v>
      </c>
      <c r="P146" s="22">
        <v>7.3</v>
      </c>
      <c r="Q146" s="49">
        <v>7.3</v>
      </c>
      <c r="R146" s="49">
        <v>3.86</v>
      </c>
      <c r="S146" s="50">
        <v>3.48</v>
      </c>
      <c r="T146" s="24">
        <v>6</v>
      </c>
      <c r="U146" s="24">
        <v>157</v>
      </c>
      <c r="V146" s="40">
        <v>46.5</v>
      </c>
      <c r="W146" s="21">
        <v>5.2</v>
      </c>
      <c r="X146" s="46">
        <v>89</v>
      </c>
      <c r="AB146" s="21">
        <v>100010</v>
      </c>
      <c r="AC146" s="21">
        <v>9251</v>
      </c>
      <c r="AD146" s="21">
        <f t="shared" si="36"/>
        <v>109261</v>
      </c>
      <c r="AE146" s="22">
        <f t="shared" si="37"/>
        <v>0.70198398930907313</v>
      </c>
      <c r="AF146" s="22">
        <f t="shared" si="38"/>
        <v>5.9436156406203824E-2</v>
      </c>
      <c r="AI146" s="116">
        <f t="shared" si="39"/>
        <v>0.79698412698412702</v>
      </c>
      <c r="AJ146" s="117">
        <f t="shared" si="40"/>
        <v>1556.51</v>
      </c>
      <c r="AK146" s="118">
        <f t="shared" si="41"/>
        <v>0.76038593063019055</v>
      </c>
      <c r="AL146" s="119">
        <f t="shared" si="42"/>
        <v>1586.636</v>
      </c>
      <c r="AM146" s="118">
        <f t="shared" si="43"/>
        <v>1.0073879365079366</v>
      </c>
      <c r="AN146" s="131">
        <f t="shared" si="44"/>
        <v>21155.146666666667</v>
      </c>
    </row>
    <row r="147" spans="1:40" x14ac:dyDescent="0.2">
      <c r="A147" s="20" t="s">
        <v>39</v>
      </c>
      <c r="B147" s="21">
        <v>156595</v>
      </c>
      <c r="C147" s="21">
        <v>5051</v>
      </c>
      <c r="D147" s="21">
        <v>267</v>
      </c>
      <c r="E147" s="21">
        <v>15</v>
      </c>
      <c r="F147" s="21">
        <v>94</v>
      </c>
      <c r="G147" s="21">
        <v>271</v>
      </c>
      <c r="H147" s="21">
        <v>5</v>
      </c>
      <c r="I147" s="21">
        <v>98</v>
      </c>
      <c r="J147" s="21">
        <v>743</v>
      </c>
      <c r="K147" s="21">
        <v>94</v>
      </c>
      <c r="L147" s="21">
        <v>86</v>
      </c>
      <c r="M147" s="40">
        <v>138.19999999999999</v>
      </c>
      <c r="N147" s="22">
        <v>21.4</v>
      </c>
      <c r="P147" s="22">
        <v>7.3</v>
      </c>
      <c r="Q147" s="49">
        <v>7.3</v>
      </c>
      <c r="R147" s="49">
        <v>2.16</v>
      </c>
      <c r="S147" s="50">
        <v>1.7</v>
      </c>
      <c r="T147" s="24"/>
      <c r="U147" s="24"/>
      <c r="V147" s="40">
        <v>43.7</v>
      </c>
      <c r="W147" s="21">
        <v>6.5</v>
      </c>
      <c r="X147" s="46">
        <v>85</v>
      </c>
      <c r="AB147" s="21">
        <v>102730</v>
      </c>
      <c r="AC147" s="21">
        <v>7535</v>
      </c>
      <c r="AD147" s="21">
        <f t="shared" si="36"/>
        <v>110265</v>
      </c>
      <c r="AE147" s="22">
        <f t="shared" si="37"/>
        <v>0.70414125610651679</v>
      </c>
      <c r="AF147" s="22">
        <f t="shared" si="38"/>
        <v>4.8117755994763561E-2</v>
      </c>
      <c r="AI147" s="116">
        <f t="shared" si="39"/>
        <v>0.80174603174603176</v>
      </c>
      <c r="AJ147" s="117">
        <f t="shared" si="40"/>
        <v>1348.617</v>
      </c>
      <c r="AK147" s="118">
        <f t="shared" si="41"/>
        <v>0.65882608695652167</v>
      </c>
      <c r="AL147" s="119">
        <f t="shared" si="42"/>
        <v>1368.8209999999999</v>
      </c>
      <c r="AM147" s="118">
        <f t="shared" si="43"/>
        <v>0.86909269841269832</v>
      </c>
      <c r="AN147" s="131">
        <f t="shared" si="44"/>
        <v>18250.946666666667</v>
      </c>
    </row>
    <row r="148" spans="1:40" x14ac:dyDescent="0.2">
      <c r="A148" s="20" t="s">
        <v>40</v>
      </c>
      <c r="B148" s="21">
        <v>164090</v>
      </c>
      <c r="C148" s="21">
        <v>5470</v>
      </c>
      <c r="D148" s="21">
        <v>286</v>
      </c>
      <c r="E148" s="21">
        <v>8</v>
      </c>
      <c r="F148" s="21">
        <v>97</v>
      </c>
      <c r="G148" s="21">
        <v>289</v>
      </c>
      <c r="H148" s="2">
        <v>5</v>
      </c>
      <c r="I148" s="21">
        <v>98</v>
      </c>
      <c r="J148" s="21">
        <v>729</v>
      </c>
      <c r="K148" s="21">
        <v>56</v>
      </c>
      <c r="L148" s="21">
        <v>92</v>
      </c>
      <c r="M148" s="40">
        <v>187.08</v>
      </c>
      <c r="N148" s="22">
        <v>22.7</v>
      </c>
      <c r="P148" s="22">
        <v>7.3</v>
      </c>
      <c r="Q148" s="49">
        <v>7.3</v>
      </c>
      <c r="R148" s="49">
        <v>2.86</v>
      </c>
      <c r="S148" s="50">
        <v>3.09</v>
      </c>
      <c r="T148" s="24">
        <v>32</v>
      </c>
      <c r="U148" s="24">
        <v>563</v>
      </c>
      <c r="V148" s="40">
        <v>48.6</v>
      </c>
      <c r="W148" s="21">
        <v>5.8</v>
      </c>
      <c r="X148" s="46">
        <v>88</v>
      </c>
      <c r="AB148" s="21">
        <v>100020</v>
      </c>
      <c r="AC148" s="21">
        <v>8279</v>
      </c>
      <c r="AD148" s="21">
        <f t="shared" si="36"/>
        <v>108299</v>
      </c>
      <c r="AE148" s="22">
        <f t="shared" si="37"/>
        <v>0.65999756231336459</v>
      </c>
      <c r="AF148" s="22">
        <f t="shared" si="38"/>
        <v>5.0454019135840085E-2</v>
      </c>
      <c r="AI148" s="116">
        <f t="shared" si="39"/>
        <v>0.86825396825396828</v>
      </c>
      <c r="AJ148" s="117">
        <f t="shared" si="40"/>
        <v>1564.42</v>
      </c>
      <c r="AK148" s="118">
        <f t="shared" si="41"/>
        <v>0.76425012212994625</v>
      </c>
      <c r="AL148" s="119">
        <f t="shared" si="42"/>
        <v>1580.83</v>
      </c>
      <c r="AM148" s="118">
        <f t="shared" si="43"/>
        <v>1.0037015873015873</v>
      </c>
      <c r="AN148" s="131">
        <f t="shared" si="44"/>
        <v>21077.733333333334</v>
      </c>
    </row>
    <row r="149" spans="1:40" x14ac:dyDescent="0.2">
      <c r="A149" s="20" t="s">
        <v>41</v>
      </c>
      <c r="B149" s="21">
        <v>173743</v>
      </c>
      <c r="C149" s="21">
        <v>5605</v>
      </c>
      <c r="D149" s="21">
        <v>263</v>
      </c>
      <c r="E149" s="21">
        <v>11</v>
      </c>
      <c r="F149" s="21">
        <v>96</v>
      </c>
      <c r="G149" s="21">
        <v>294</v>
      </c>
      <c r="H149" s="21">
        <v>5</v>
      </c>
      <c r="I149" s="21">
        <v>98</v>
      </c>
      <c r="J149" s="21">
        <v>779</v>
      </c>
      <c r="K149" s="24">
        <v>38</v>
      </c>
      <c r="L149" s="21">
        <v>95</v>
      </c>
      <c r="M149" s="40">
        <v>117.74</v>
      </c>
      <c r="N149" s="22">
        <v>23</v>
      </c>
      <c r="P149" s="22">
        <v>7.3</v>
      </c>
      <c r="Q149" s="49">
        <v>7.2</v>
      </c>
      <c r="R149" s="49">
        <v>2.9</v>
      </c>
      <c r="S149" s="50">
        <v>2.79</v>
      </c>
      <c r="T149" s="24">
        <v>2</v>
      </c>
      <c r="U149" s="24">
        <v>4</v>
      </c>
      <c r="V149" s="40">
        <v>46.4</v>
      </c>
      <c r="W149" s="21">
        <v>7.4</v>
      </c>
      <c r="X149" s="46">
        <v>86</v>
      </c>
      <c r="AB149" s="21">
        <v>100290</v>
      </c>
      <c r="AC149" s="21">
        <v>8611</v>
      </c>
      <c r="AD149" s="21">
        <f t="shared" si="36"/>
        <v>108901</v>
      </c>
      <c r="AE149" s="22">
        <f t="shared" si="37"/>
        <v>0.62679359743989682</v>
      </c>
      <c r="AF149" s="22">
        <f t="shared" si="38"/>
        <v>4.9561708960936555E-2</v>
      </c>
      <c r="AI149" s="116">
        <f t="shared" si="39"/>
        <v>0.88968253968253963</v>
      </c>
      <c r="AJ149" s="117">
        <f t="shared" si="40"/>
        <v>1474.115</v>
      </c>
      <c r="AK149" s="118">
        <f t="shared" si="41"/>
        <v>0.72013434294088907</v>
      </c>
      <c r="AL149" s="119">
        <f t="shared" si="42"/>
        <v>1647.87</v>
      </c>
      <c r="AM149" s="118">
        <f t="shared" si="43"/>
        <v>1.0462666666666667</v>
      </c>
      <c r="AN149" s="131">
        <f t="shared" si="44"/>
        <v>21971.599999999999</v>
      </c>
    </row>
    <row r="150" spans="1:40" x14ac:dyDescent="0.2">
      <c r="A150" s="20" t="s">
        <v>42</v>
      </c>
      <c r="B150" s="21">
        <v>158426</v>
      </c>
      <c r="C150" s="21">
        <v>5281</v>
      </c>
      <c r="D150" s="21">
        <v>289</v>
      </c>
      <c r="E150" s="21">
        <v>18</v>
      </c>
      <c r="F150" s="21">
        <v>94</v>
      </c>
      <c r="G150" s="21">
        <v>281</v>
      </c>
      <c r="H150" s="21">
        <v>12</v>
      </c>
      <c r="I150" s="21">
        <v>96</v>
      </c>
      <c r="J150" s="21">
        <v>734</v>
      </c>
      <c r="K150" s="21">
        <v>42</v>
      </c>
      <c r="L150" s="21">
        <v>94</v>
      </c>
      <c r="M150" s="40">
        <v>106.28</v>
      </c>
      <c r="N150" s="22">
        <v>19.399999999999999</v>
      </c>
      <c r="P150" s="22">
        <v>7.2</v>
      </c>
      <c r="Q150" s="49">
        <v>7.2</v>
      </c>
      <c r="R150" s="49">
        <v>3</v>
      </c>
      <c r="S150" s="50">
        <v>2.97</v>
      </c>
      <c r="T150" s="24"/>
      <c r="U150" s="24"/>
      <c r="V150" s="40">
        <v>47.8</v>
      </c>
      <c r="W150" s="21">
        <v>5.7</v>
      </c>
      <c r="X150" s="46">
        <v>91</v>
      </c>
      <c r="AB150" s="21">
        <v>79870</v>
      </c>
      <c r="AC150" s="21">
        <v>8557</v>
      </c>
      <c r="AD150" s="21">
        <f t="shared" si="36"/>
        <v>88427</v>
      </c>
      <c r="AE150" s="22">
        <f t="shared" si="37"/>
        <v>0.55815964551273145</v>
      </c>
      <c r="AF150" s="22">
        <f t="shared" si="38"/>
        <v>5.4012598942092836E-2</v>
      </c>
      <c r="AI150" s="116">
        <f t="shared" si="39"/>
        <v>0.83825396825396825</v>
      </c>
      <c r="AJ150" s="117">
        <f t="shared" si="40"/>
        <v>1526.2090000000001</v>
      </c>
      <c r="AK150" s="118">
        <f t="shared" si="41"/>
        <v>0.74558329262335132</v>
      </c>
      <c r="AL150" s="119">
        <f t="shared" si="42"/>
        <v>1483.961</v>
      </c>
      <c r="AM150" s="118">
        <f t="shared" si="43"/>
        <v>0.94219746031746032</v>
      </c>
      <c r="AN150" s="131">
        <f t="shared" si="44"/>
        <v>19786.146666666667</v>
      </c>
    </row>
    <row r="151" spans="1:40" ht="15.75" thickBot="1" x14ac:dyDescent="0.25">
      <c r="A151" s="20" t="s">
        <v>43</v>
      </c>
      <c r="B151" s="21">
        <v>169407</v>
      </c>
      <c r="C151" s="21">
        <v>5465</v>
      </c>
      <c r="D151" s="21">
        <v>280</v>
      </c>
      <c r="E151" s="21">
        <v>10</v>
      </c>
      <c r="F151" s="21">
        <v>96</v>
      </c>
      <c r="G151" s="21">
        <v>288</v>
      </c>
      <c r="H151" s="21">
        <v>5</v>
      </c>
      <c r="I151" s="21">
        <v>98</v>
      </c>
      <c r="J151" s="21">
        <v>721</v>
      </c>
      <c r="K151" s="21">
        <v>42</v>
      </c>
      <c r="L151" s="21">
        <v>94</v>
      </c>
      <c r="M151" s="40">
        <v>167.02</v>
      </c>
      <c r="N151" s="22">
        <v>18.399999999999999</v>
      </c>
      <c r="P151" s="22">
        <v>7.3</v>
      </c>
      <c r="Q151" s="49">
        <v>7.3</v>
      </c>
      <c r="R151" s="49">
        <v>3.08</v>
      </c>
      <c r="S151" s="50">
        <v>3.17</v>
      </c>
      <c r="T151" s="42">
        <v>18</v>
      </c>
      <c r="U151" s="42">
        <v>249</v>
      </c>
      <c r="V151" s="40">
        <v>48.7</v>
      </c>
      <c r="W151" s="21">
        <v>7.4</v>
      </c>
      <c r="X151" s="46">
        <v>88</v>
      </c>
      <c r="AB151" s="21">
        <v>85460</v>
      </c>
      <c r="AC151" s="21">
        <v>13397</v>
      </c>
      <c r="AD151" s="21">
        <f t="shared" si="36"/>
        <v>98857</v>
      </c>
      <c r="AE151" s="22">
        <f t="shared" si="37"/>
        <v>0.58354731504601343</v>
      </c>
      <c r="AF151" s="22">
        <f t="shared" si="38"/>
        <v>7.9081738062771897E-2</v>
      </c>
      <c r="AI151" s="116">
        <f t="shared" si="39"/>
        <v>0.86746031746031749</v>
      </c>
      <c r="AJ151" s="117">
        <f t="shared" si="40"/>
        <v>1530.2</v>
      </c>
      <c r="AK151" s="118">
        <f t="shared" si="41"/>
        <v>0.74753297508549099</v>
      </c>
      <c r="AL151" s="119">
        <f t="shared" si="42"/>
        <v>1573.92</v>
      </c>
      <c r="AM151" s="118">
        <f t="shared" si="43"/>
        <v>0.99931428571428571</v>
      </c>
      <c r="AN151" s="131">
        <f t="shared" si="44"/>
        <v>20985.599999999999</v>
      </c>
    </row>
    <row r="152" spans="1:40" ht="16.5" thickTop="1" x14ac:dyDescent="0.25">
      <c r="A152" s="36" t="s">
        <v>100</v>
      </c>
      <c r="B152" s="27">
        <f t="shared" ref="B152:U152" si="45">SUM(B140:B151)</f>
        <v>1774621</v>
      </c>
      <c r="C152" s="27">
        <f t="shared" si="45"/>
        <v>58178</v>
      </c>
      <c r="D152" s="27">
        <f t="shared" si="45"/>
        <v>3539</v>
      </c>
      <c r="E152" s="27">
        <f t="shared" si="45"/>
        <v>151</v>
      </c>
      <c r="F152" s="27">
        <f>SUM(F140:F151)</f>
        <v>1145</v>
      </c>
      <c r="G152" s="27">
        <f>SUM(G140:G151)</f>
        <v>3657</v>
      </c>
      <c r="H152" s="27">
        <f>SUM(H140:H151)</f>
        <v>83</v>
      </c>
      <c r="I152" s="27">
        <f>SUM(I140:I151)</f>
        <v>1168</v>
      </c>
      <c r="J152" s="27">
        <f t="shared" si="45"/>
        <v>9040</v>
      </c>
      <c r="K152" s="27">
        <f t="shared" si="45"/>
        <v>589</v>
      </c>
      <c r="L152" s="27">
        <f>SUM(L140:L151)</f>
        <v>1118</v>
      </c>
      <c r="M152" s="51">
        <f t="shared" si="45"/>
        <v>1540.1999999999998</v>
      </c>
      <c r="N152" s="45">
        <f t="shared" si="45"/>
        <v>225.8</v>
      </c>
      <c r="P152" s="45">
        <f t="shared" si="45"/>
        <v>87.969999999999985</v>
      </c>
      <c r="Q152" s="45">
        <f t="shared" si="45"/>
        <v>87.289999999999992</v>
      </c>
      <c r="R152" s="45">
        <f t="shared" si="45"/>
        <v>37.94</v>
      </c>
      <c r="S152" s="45">
        <f t="shared" si="45"/>
        <v>37.08</v>
      </c>
      <c r="T152" s="27">
        <f t="shared" si="45"/>
        <v>96</v>
      </c>
      <c r="U152" s="27">
        <f t="shared" si="45"/>
        <v>1442</v>
      </c>
      <c r="V152" s="27">
        <f>SUM(V140:V151)</f>
        <v>576.90000000000009</v>
      </c>
      <c r="W152" s="27">
        <f>SUM(W140:W151)</f>
        <v>145.39999999999998</v>
      </c>
      <c r="X152" s="27">
        <f>SUM(X140:X151)</f>
        <v>912</v>
      </c>
      <c r="AB152" s="27">
        <f>SUM(AB140:AB151)</f>
        <v>1062830</v>
      </c>
      <c r="AC152" s="27">
        <f>SUM(AC140:AC151)</f>
        <v>99207</v>
      </c>
      <c r="AD152" s="27">
        <f>SUM(AD140:AD151)</f>
        <v>1162037</v>
      </c>
      <c r="AE152" s="27">
        <f>SUM(AE140:AE151)</f>
        <v>7.9009133258324651</v>
      </c>
      <c r="AF152" s="27"/>
      <c r="AI152" s="120"/>
      <c r="AJ152" s="121"/>
      <c r="AK152" s="122"/>
      <c r="AL152" s="123"/>
      <c r="AM152" s="122"/>
      <c r="AN152" s="132"/>
    </row>
    <row r="153" spans="1:40" ht="15.75" thickBot="1" x14ac:dyDescent="0.25">
      <c r="A153" s="37" t="s">
        <v>101</v>
      </c>
      <c r="B153" s="30">
        <f t="shared" ref="B153:S153" si="46">AVERAGE(B140:B151)</f>
        <v>147885.08333333334</v>
      </c>
      <c r="C153" s="30">
        <f t="shared" si="46"/>
        <v>4848.166666666667</v>
      </c>
      <c r="D153" s="30">
        <f t="shared" si="46"/>
        <v>294.91666666666669</v>
      </c>
      <c r="E153" s="30">
        <f t="shared" si="46"/>
        <v>12.583333333333334</v>
      </c>
      <c r="F153" s="30">
        <f>AVERAGE(F140:F151)</f>
        <v>95.416666666666671</v>
      </c>
      <c r="G153" s="30">
        <f>AVERAGE(G140:G151)</f>
        <v>304.75</v>
      </c>
      <c r="H153" s="30">
        <f>AVERAGE(H140:H151)</f>
        <v>6.916666666666667</v>
      </c>
      <c r="I153" s="30">
        <f>AVERAGE(I140:I151)</f>
        <v>97.333333333333329</v>
      </c>
      <c r="J153" s="30">
        <f t="shared" si="46"/>
        <v>753.33333333333337</v>
      </c>
      <c r="K153" s="30">
        <f t="shared" si="46"/>
        <v>49.083333333333336</v>
      </c>
      <c r="L153" s="30">
        <f>AVERAGE(L140:L151)</f>
        <v>93.166666666666671</v>
      </c>
      <c r="M153" s="52">
        <f t="shared" si="46"/>
        <v>128.35</v>
      </c>
      <c r="N153" s="38">
        <f t="shared" si="46"/>
        <v>18.816666666666666</v>
      </c>
      <c r="P153" s="38">
        <f t="shared" si="46"/>
        <v>7.3308333333333318</v>
      </c>
      <c r="Q153" s="38">
        <f t="shared" si="46"/>
        <v>7.274166666666666</v>
      </c>
      <c r="R153" s="38">
        <f t="shared" si="46"/>
        <v>3.1616666666666666</v>
      </c>
      <c r="S153" s="38">
        <f t="shared" si="46"/>
        <v>3.09</v>
      </c>
      <c r="T153" s="30"/>
      <c r="U153" s="30"/>
      <c r="V153" s="30">
        <f>AVERAGE(V140:V151)</f>
        <v>48.07500000000001</v>
      </c>
      <c r="W153" s="30">
        <f>AVERAGE(W140:W151)</f>
        <v>12.116666666666665</v>
      </c>
      <c r="X153" s="30">
        <f>AVERAGE(X140:X151)</f>
        <v>76</v>
      </c>
      <c r="AB153" s="30">
        <f>AVERAGE(AB140:AB151)</f>
        <v>88569.166666666672</v>
      </c>
      <c r="AC153" s="30">
        <f>AVERAGE(AC140:AC151)</f>
        <v>8267.25</v>
      </c>
      <c r="AD153" s="30">
        <f>AVERAGE(AD140:AD151)</f>
        <v>96836.416666666672</v>
      </c>
      <c r="AE153" s="38">
        <f>AVERAGE(AE140:AE151)</f>
        <v>0.65840944381937205</v>
      </c>
      <c r="AF153" s="38">
        <f t="shared" ref="AF153" si="47">AVERAGE(AF140:AF151)</f>
        <v>5.5821693316943914E-2</v>
      </c>
      <c r="AI153" s="124">
        <f t="shared" ref="AI153" si="48">C153/$M$2</f>
        <v>0.76955026455026465</v>
      </c>
      <c r="AJ153" s="125">
        <f t="shared" ref="AJ153" si="49">(C153*D153)/1000</f>
        <v>1429.8051527777779</v>
      </c>
      <c r="AK153" s="126">
        <f t="shared" si="41"/>
        <v>0.69848810590023347</v>
      </c>
      <c r="AL153" s="127">
        <f t="shared" ref="AL153" si="50">(C153*G153)/1000</f>
        <v>1477.4787916666667</v>
      </c>
      <c r="AM153" s="126">
        <f t="shared" si="43"/>
        <v>0.93808177248677249</v>
      </c>
      <c r="AN153" s="133">
        <f>AVERAGE(AN140:AN151)</f>
        <v>19429.27888888889</v>
      </c>
    </row>
    <row r="154" spans="1:40" ht="15.75" thickTop="1" x14ac:dyDescent="0.2"/>
    <row r="156" spans="1:40" ht="15.75" thickBot="1" x14ac:dyDescent="0.25"/>
    <row r="157" spans="1:40" ht="16.5" thickTop="1" x14ac:dyDescent="0.25">
      <c r="A157" s="34" t="s">
        <v>8</v>
      </c>
      <c r="B157" s="12" t="s">
        <v>9</v>
      </c>
      <c r="C157" s="12" t="s">
        <v>9</v>
      </c>
      <c r="D157" s="12" t="s">
        <v>70</v>
      </c>
      <c r="E157" s="12" t="s">
        <v>71</v>
      </c>
      <c r="F157" s="47" t="s">
        <v>4</v>
      </c>
      <c r="G157" s="12" t="s">
        <v>72</v>
      </c>
      <c r="H157" s="12" t="s">
        <v>73</v>
      </c>
      <c r="I157" s="47" t="s">
        <v>5</v>
      </c>
      <c r="J157" s="12" t="s">
        <v>74</v>
      </c>
      <c r="K157" s="12" t="s">
        <v>75</v>
      </c>
      <c r="L157" s="47" t="s">
        <v>17</v>
      </c>
      <c r="M157" s="12" t="s">
        <v>19</v>
      </c>
      <c r="N157" s="13" t="s">
        <v>20</v>
      </c>
      <c r="P157" s="12" t="s">
        <v>82</v>
      </c>
      <c r="Q157" s="12" t="s">
        <v>83</v>
      </c>
      <c r="R157" s="12" t="s">
        <v>84</v>
      </c>
      <c r="S157" s="12" t="s">
        <v>85</v>
      </c>
      <c r="T157" s="153" t="s">
        <v>62</v>
      </c>
      <c r="U157" s="153"/>
      <c r="V157" s="12" t="s">
        <v>53</v>
      </c>
      <c r="W157" s="12" t="s">
        <v>54</v>
      </c>
      <c r="X157" s="86" t="s">
        <v>55</v>
      </c>
      <c r="AB157" s="13" t="s">
        <v>86</v>
      </c>
      <c r="AC157" s="13" t="s">
        <v>87</v>
      </c>
      <c r="AD157" s="13" t="s">
        <v>88</v>
      </c>
      <c r="AE157" s="13" t="s">
        <v>61</v>
      </c>
      <c r="AF157" s="13" t="s">
        <v>87</v>
      </c>
      <c r="AI157" s="108" t="s">
        <v>89</v>
      </c>
      <c r="AJ157" s="109" t="s">
        <v>90</v>
      </c>
      <c r="AK157" s="110" t="s">
        <v>91</v>
      </c>
      <c r="AL157" s="111" t="s">
        <v>89</v>
      </c>
      <c r="AM157" s="110" t="s">
        <v>89</v>
      </c>
      <c r="AN157" s="108" t="s">
        <v>172</v>
      </c>
    </row>
    <row r="158" spans="1:40" ht="16.5" thickBot="1" x14ac:dyDescent="0.3">
      <c r="A158" s="35" t="s">
        <v>102</v>
      </c>
      <c r="B158" s="16" t="s">
        <v>77</v>
      </c>
      <c r="C158" s="17" t="s">
        <v>78</v>
      </c>
      <c r="D158" s="16" t="s">
        <v>26</v>
      </c>
      <c r="E158" s="16" t="s">
        <v>26</v>
      </c>
      <c r="F158" s="48" t="s">
        <v>27</v>
      </c>
      <c r="G158" s="16" t="s">
        <v>26</v>
      </c>
      <c r="H158" s="16" t="s">
        <v>26</v>
      </c>
      <c r="I158" s="48" t="s">
        <v>27</v>
      </c>
      <c r="J158" s="16" t="s">
        <v>26</v>
      </c>
      <c r="K158" s="16" t="s">
        <v>26</v>
      </c>
      <c r="L158" s="48" t="s">
        <v>27</v>
      </c>
      <c r="M158" s="16" t="s">
        <v>29</v>
      </c>
      <c r="N158" s="18" t="s">
        <v>31</v>
      </c>
      <c r="P158" s="16"/>
      <c r="Q158" s="16"/>
      <c r="R158" s="16"/>
      <c r="S158" s="16"/>
      <c r="T158" s="39" t="s">
        <v>66</v>
      </c>
      <c r="U158" s="39" t="s">
        <v>67</v>
      </c>
      <c r="V158" s="16" t="s">
        <v>26</v>
      </c>
      <c r="W158" s="16" t="s">
        <v>26</v>
      </c>
      <c r="X158" s="39" t="s">
        <v>57</v>
      </c>
      <c r="AB158" s="17" t="s">
        <v>64</v>
      </c>
      <c r="AC158" s="17" t="s">
        <v>64</v>
      </c>
      <c r="AD158" s="17" t="s">
        <v>64</v>
      </c>
      <c r="AE158" s="17" t="s">
        <v>65</v>
      </c>
      <c r="AF158" s="17" t="s">
        <v>65</v>
      </c>
      <c r="AI158" s="112" t="s">
        <v>9</v>
      </c>
      <c r="AJ158" s="113" t="s">
        <v>93</v>
      </c>
      <c r="AK158" s="114" t="s">
        <v>94</v>
      </c>
      <c r="AL158" s="115" t="s">
        <v>95</v>
      </c>
      <c r="AM158" s="114" t="s">
        <v>96</v>
      </c>
      <c r="AN158" s="130" t="s">
        <v>173</v>
      </c>
    </row>
    <row r="159" spans="1:40" ht="15.75" thickTop="1" x14ac:dyDescent="0.2">
      <c r="A159" s="20" t="s">
        <v>32</v>
      </c>
      <c r="B159" s="21">
        <v>159402</v>
      </c>
      <c r="C159" s="21">
        <v>5142</v>
      </c>
      <c r="D159" s="21">
        <v>392</v>
      </c>
      <c r="E159" s="21">
        <v>18</v>
      </c>
      <c r="F159" s="21">
        <v>95</v>
      </c>
      <c r="G159" s="21">
        <v>254</v>
      </c>
      <c r="H159" s="21">
        <v>9</v>
      </c>
      <c r="I159" s="21">
        <v>97</v>
      </c>
      <c r="J159" s="21">
        <v>712</v>
      </c>
      <c r="K159" s="21">
        <v>42</v>
      </c>
      <c r="L159" s="21">
        <v>94</v>
      </c>
      <c r="M159" s="40">
        <v>136.38</v>
      </c>
      <c r="N159" s="22">
        <v>19</v>
      </c>
      <c r="P159" s="22">
        <v>7</v>
      </c>
      <c r="Q159" s="49">
        <v>7.2</v>
      </c>
      <c r="R159" s="49">
        <v>3.68</v>
      </c>
      <c r="S159" s="50">
        <v>3.42</v>
      </c>
      <c r="T159" s="43"/>
      <c r="U159" s="43"/>
      <c r="V159" s="40">
        <v>51</v>
      </c>
      <c r="W159" s="40">
        <v>6.1</v>
      </c>
      <c r="X159" s="46">
        <v>88</v>
      </c>
      <c r="AB159" s="21">
        <v>87000</v>
      </c>
      <c r="AC159" s="21">
        <v>8270</v>
      </c>
      <c r="AD159" s="21">
        <f t="shared" ref="AD159:AD170" si="51">SUM(AB159:AC159)</f>
        <v>95270</v>
      </c>
      <c r="AE159" s="22">
        <f t="shared" ref="AE159:AE170" si="52">AD159/B159</f>
        <v>0.59767129647055872</v>
      </c>
      <c r="AF159" s="22">
        <f t="shared" ref="AF159:AF170" si="53">AC159/B159</f>
        <v>5.1881406757757119E-2</v>
      </c>
      <c r="AI159" s="116">
        <f>C159/$M$2</f>
        <v>0.81619047619047624</v>
      </c>
      <c r="AJ159" s="117">
        <f>(C159*D159)/1000</f>
        <v>2015.664</v>
      </c>
      <c r="AK159" s="118">
        <f>(AJ159)/$O$3</f>
        <v>0.98469174401563264</v>
      </c>
      <c r="AL159" s="119">
        <f>(C159*G159)/1000</f>
        <v>1306.068</v>
      </c>
      <c r="AM159" s="118">
        <f>(AL159)/$Q$3</f>
        <v>0.82924952380952377</v>
      </c>
      <c r="AN159" s="131">
        <f>(0.8*C159*G159)/60</f>
        <v>17414.240000000002</v>
      </c>
    </row>
    <row r="160" spans="1:40" x14ac:dyDescent="0.2">
      <c r="A160" s="20" t="s">
        <v>33</v>
      </c>
      <c r="B160" s="21">
        <v>129076</v>
      </c>
      <c r="C160" s="21">
        <v>4610</v>
      </c>
      <c r="D160" s="21">
        <v>373</v>
      </c>
      <c r="E160" s="21">
        <v>26</v>
      </c>
      <c r="F160" s="21">
        <v>93</v>
      </c>
      <c r="G160" s="21">
        <v>293</v>
      </c>
      <c r="H160" s="21">
        <v>12</v>
      </c>
      <c r="I160" s="21">
        <v>96</v>
      </c>
      <c r="J160" s="21">
        <v>786</v>
      </c>
      <c r="K160" s="21">
        <v>68</v>
      </c>
      <c r="L160" s="21">
        <v>91</v>
      </c>
      <c r="M160" s="40">
        <v>147.06</v>
      </c>
      <c r="N160" s="22">
        <v>19.2</v>
      </c>
      <c r="P160" s="22">
        <v>7.3</v>
      </c>
      <c r="Q160" s="49">
        <v>7.2</v>
      </c>
      <c r="R160" s="49">
        <v>3.69</v>
      </c>
      <c r="S160" s="50">
        <v>3.7</v>
      </c>
      <c r="T160" s="24">
        <v>9</v>
      </c>
      <c r="U160" s="24">
        <f>34+105</f>
        <v>139</v>
      </c>
      <c r="V160" s="40">
        <v>60.8</v>
      </c>
      <c r="W160" s="40">
        <v>22</v>
      </c>
      <c r="X160" s="46">
        <v>64</v>
      </c>
      <c r="AB160" s="21">
        <v>75280</v>
      </c>
      <c r="AC160" s="21">
        <v>7333</v>
      </c>
      <c r="AD160" s="21">
        <f t="shared" si="51"/>
        <v>82613</v>
      </c>
      <c r="AE160" s="22">
        <f t="shared" si="52"/>
        <v>0.64003377854907184</v>
      </c>
      <c r="AF160" s="22">
        <f t="shared" si="53"/>
        <v>5.6811490904583345E-2</v>
      </c>
      <c r="AI160" s="116">
        <f t="shared" ref="AI160:AI170" si="54">C160/$M$2</f>
        <v>0.7317460317460317</v>
      </c>
      <c r="AJ160" s="117">
        <f t="shared" ref="AJ160:AJ170" si="55">(C160*D160)/1000</f>
        <v>1719.53</v>
      </c>
      <c r="AK160" s="118">
        <f t="shared" ref="AK160:AK172" si="56">(AJ160)/$O$3</f>
        <v>0.84002442598925253</v>
      </c>
      <c r="AL160" s="119">
        <f t="shared" ref="AL160:AL170" si="57">(C160*G160)/1000</f>
        <v>1350.73</v>
      </c>
      <c r="AM160" s="118">
        <f t="shared" ref="AM160:AM172" si="58">(AL160)/$Q$3</f>
        <v>0.85760634920634926</v>
      </c>
      <c r="AN160" s="131">
        <f t="shared" ref="AN160:AN170" si="59">(0.8*C160*G160)/60</f>
        <v>18009.733333333334</v>
      </c>
    </row>
    <row r="161" spans="1:40" x14ac:dyDescent="0.2">
      <c r="A161" s="20" t="s">
        <v>34</v>
      </c>
      <c r="B161" s="21">
        <v>120061</v>
      </c>
      <c r="C161" s="21">
        <v>3873</v>
      </c>
      <c r="D161" s="21">
        <v>394</v>
      </c>
      <c r="E161" s="21">
        <v>23</v>
      </c>
      <c r="F161" s="21">
        <v>94</v>
      </c>
      <c r="G161" s="21">
        <v>324</v>
      </c>
      <c r="H161" s="21">
        <v>15</v>
      </c>
      <c r="I161" s="21">
        <v>96</v>
      </c>
      <c r="J161" s="21">
        <v>985</v>
      </c>
      <c r="K161" s="21">
        <v>79</v>
      </c>
      <c r="L161" s="21">
        <v>92</v>
      </c>
      <c r="M161" s="40">
        <v>121.28</v>
      </c>
      <c r="N161" s="22">
        <v>16.5</v>
      </c>
      <c r="P161" s="22">
        <v>7.3</v>
      </c>
      <c r="Q161" s="49">
        <v>7.3</v>
      </c>
      <c r="R161" s="49">
        <v>3.29</v>
      </c>
      <c r="S161" s="50">
        <v>3.23</v>
      </c>
      <c r="T161" s="24">
        <v>3</v>
      </c>
      <c r="U161" s="24">
        <v>18</v>
      </c>
      <c r="V161" s="40">
        <v>80.900000000000006</v>
      </c>
      <c r="W161" s="40">
        <v>49.5</v>
      </c>
      <c r="X161" s="46">
        <v>37</v>
      </c>
      <c r="AB161" s="21">
        <v>93470</v>
      </c>
      <c r="AC161" s="21">
        <v>7281</v>
      </c>
      <c r="AD161" s="21">
        <f t="shared" si="51"/>
        <v>100751</v>
      </c>
      <c r="AE161" s="22">
        <f t="shared" si="52"/>
        <v>0.83916509107870163</v>
      </c>
      <c r="AF161" s="22">
        <f t="shared" si="53"/>
        <v>6.064417254562264E-2</v>
      </c>
      <c r="AI161" s="116">
        <f t="shared" si="54"/>
        <v>0.61476190476190473</v>
      </c>
      <c r="AJ161" s="117">
        <f t="shared" si="55"/>
        <v>1525.962</v>
      </c>
      <c r="AK161" s="118">
        <f t="shared" si="56"/>
        <v>0.7454626282364436</v>
      </c>
      <c r="AL161" s="119">
        <f t="shared" si="57"/>
        <v>1254.8520000000001</v>
      </c>
      <c r="AM161" s="118">
        <f t="shared" si="58"/>
        <v>0.79673142857142865</v>
      </c>
      <c r="AN161" s="131">
        <f t="shared" si="59"/>
        <v>16731.36</v>
      </c>
    </row>
    <row r="162" spans="1:40" x14ac:dyDescent="0.2">
      <c r="A162" s="20" t="s">
        <v>35</v>
      </c>
      <c r="B162" s="21">
        <v>118154</v>
      </c>
      <c r="C162" s="21">
        <v>3938</v>
      </c>
      <c r="D162" s="21">
        <v>487</v>
      </c>
      <c r="E162" s="21">
        <v>22</v>
      </c>
      <c r="F162" s="21">
        <v>95</v>
      </c>
      <c r="G162" s="21">
        <v>401</v>
      </c>
      <c r="H162" s="21">
        <v>1</v>
      </c>
      <c r="I162" s="21">
        <v>98</v>
      </c>
      <c r="J162" s="21">
        <v>1173</v>
      </c>
      <c r="K162" s="21">
        <v>88</v>
      </c>
      <c r="L162" s="21">
        <v>92</v>
      </c>
      <c r="M162" s="40">
        <v>117.71</v>
      </c>
      <c r="N162" s="22">
        <v>16</v>
      </c>
      <c r="P162" s="22">
        <v>7.2</v>
      </c>
      <c r="Q162" s="49">
        <v>7.1</v>
      </c>
      <c r="R162" s="49">
        <v>3.27</v>
      </c>
      <c r="S162" s="50">
        <v>3.15</v>
      </c>
      <c r="T162" s="24">
        <v>10</v>
      </c>
      <c r="U162" s="24">
        <f>99+136</f>
        <v>235</v>
      </c>
      <c r="V162" s="40">
        <v>75.900000000000006</v>
      </c>
      <c r="W162" s="40">
        <v>31.1</v>
      </c>
      <c r="X162" s="46">
        <v>54</v>
      </c>
      <c r="AB162" s="21">
        <v>96860</v>
      </c>
      <c r="AC162" s="21">
        <v>5445</v>
      </c>
      <c r="AD162" s="21">
        <f t="shared" si="51"/>
        <v>102305</v>
      </c>
      <c r="AE162" s="22">
        <f t="shared" si="52"/>
        <v>0.86586150278450158</v>
      </c>
      <c r="AF162" s="22">
        <f t="shared" si="53"/>
        <v>4.6083924369890145E-2</v>
      </c>
      <c r="AI162" s="116">
        <f t="shared" si="54"/>
        <v>0.62507936507936512</v>
      </c>
      <c r="AJ162" s="117">
        <f t="shared" si="55"/>
        <v>1917.806</v>
      </c>
      <c r="AK162" s="118">
        <f t="shared" si="56"/>
        <v>0.93688617489008308</v>
      </c>
      <c r="AL162" s="119">
        <f t="shared" si="57"/>
        <v>1579.1379999999999</v>
      </c>
      <c r="AM162" s="118">
        <f t="shared" si="58"/>
        <v>1.0026273015873015</v>
      </c>
      <c r="AN162" s="131">
        <f t="shared" si="59"/>
        <v>21055.173333333336</v>
      </c>
    </row>
    <row r="163" spans="1:40" x14ac:dyDescent="0.2">
      <c r="A163" s="20" t="s">
        <v>36</v>
      </c>
      <c r="B163" s="21">
        <v>140807</v>
      </c>
      <c r="C163" s="21">
        <v>4542</v>
      </c>
      <c r="D163" s="21">
        <v>517</v>
      </c>
      <c r="E163" s="21">
        <v>34</v>
      </c>
      <c r="F163" s="21">
        <v>92</v>
      </c>
      <c r="G163" s="21">
        <v>342</v>
      </c>
      <c r="H163" s="21">
        <v>9</v>
      </c>
      <c r="I163" s="21">
        <v>97</v>
      </c>
      <c r="J163" s="21">
        <v>964</v>
      </c>
      <c r="K163" s="21">
        <v>74</v>
      </c>
      <c r="L163" s="21">
        <v>92</v>
      </c>
      <c r="M163" s="40">
        <v>123.5</v>
      </c>
      <c r="N163" s="22">
        <v>16.8</v>
      </c>
      <c r="P163" s="22">
        <v>7.2</v>
      </c>
      <c r="Q163" s="49">
        <v>7.2</v>
      </c>
      <c r="R163" s="49">
        <v>3.39</v>
      </c>
      <c r="S163" s="50">
        <v>2.96</v>
      </c>
      <c r="T163" s="24">
        <v>7</v>
      </c>
      <c r="U163" s="24">
        <v>88</v>
      </c>
      <c r="V163" s="40">
        <v>76.900000000000006</v>
      </c>
      <c r="W163" s="40">
        <v>43.3</v>
      </c>
      <c r="X163" s="46">
        <v>43.4</v>
      </c>
      <c r="AB163" s="21">
        <v>101390</v>
      </c>
      <c r="AC163" s="21">
        <v>5902</v>
      </c>
      <c r="AD163" s="21">
        <f t="shared" si="51"/>
        <v>107292</v>
      </c>
      <c r="AE163" s="22">
        <f t="shared" si="52"/>
        <v>0.76197916296775015</v>
      </c>
      <c r="AF163" s="22">
        <f t="shared" si="53"/>
        <v>4.1915529767696205E-2</v>
      </c>
      <c r="AI163" s="116">
        <f t="shared" si="54"/>
        <v>0.7209523809523809</v>
      </c>
      <c r="AJ163" s="117">
        <f t="shared" si="55"/>
        <v>2348.2139999999999</v>
      </c>
      <c r="AK163" s="118">
        <f t="shared" si="56"/>
        <v>1.1471489985344405</v>
      </c>
      <c r="AL163" s="119">
        <f t="shared" si="57"/>
        <v>1553.364</v>
      </c>
      <c r="AM163" s="118">
        <f t="shared" si="58"/>
        <v>0.98626285714285722</v>
      </c>
      <c r="AN163" s="131">
        <f t="shared" si="59"/>
        <v>20711.520000000004</v>
      </c>
    </row>
    <row r="164" spans="1:40" x14ac:dyDescent="0.2">
      <c r="A164" s="20" t="s">
        <v>37</v>
      </c>
      <c r="B164" s="21">
        <v>142355</v>
      </c>
      <c r="C164" s="21">
        <v>4760</v>
      </c>
      <c r="D164" s="21">
        <v>582</v>
      </c>
      <c r="E164" s="21">
        <v>5</v>
      </c>
      <c r="F164" s="21">
        <v>93</v>
      </c>
      <c r="G164" s="21">
        <v>398</v>
      </c>
      <c r="H164" s="21">
        <v>9</v>
      </c>
      <c r="I164" s="21">
        <v>97</v>
      </c>
      <c r="J164" s="21">
        <v>1114</v>
      </c>
      <c r="K164" s="21">
        <v>84</v>
      </c>
      <c r="L164" s="21">
        <v>94</v>
      </c>
      <c r="M164" s="40">
        <v>153.24</v>
      </c>
      <c r="N164" s="22">
        <v>18.7</v>
      </c>
      <c r="P164" s="22">
        <v>7.7</v>
      </c>
      <c r="Q164" s="49">
        <v>7.6</v>
      </c>
      <c r="R164" s="49">
        <v>3.48</v>
      </c>
      <c r="S164" s="50">
        <v>3.27</v>
      </c>
      <c r="T164" s="24">
        <v>11</v>
      </c>
      <c r="U164" s="24">
        <v>200</v>
      </c>
      <c r="V164" s="40">
        <v>63.8</v>
      </c>
      <c r="W164" s="40">
        <v>15.5</v>
      </c>
      <c r="X164" s="46">
        <v>73</v>
      </c>
      <c r="AB164" s="21">
        <v>94030</v>
      </c>
      <c r="AC164" s="21">
        <v>5553</v>
      </c>
      <c r="AD164" s="21">
        <f t="shared" si="51"/>
        <v>99583</v>
      </c>
      <c r="AE164" s="22">
        <f t="shared" si="52"/>
        <v>0.69953988268764711</v>
      </c>
      <c r="AF164" s="22">
        <f t="shared" si="53"/>
        <v>3.9008113519019352E-2</v>
      </c>
      <c r="AI164" s="116">
        <f t="shared" si="54"/>
        <v>0.75555555555555554</v>
      </c>
      <c r="AJ164" s="117">
        <f t="shared" si="55"/>
        <v>2770.32</v>
      </c>
      <c r="AK164" s="118">
        <f t="shared" si="56"/>
        <v>1.3533561309233024</v>
      </c>
      <c r="AL164" s="119">
        <f t="shared" si="57"/>
        <v>1894.48</v>
      </c>
      <c r="AM164" s="118">
        <f t="shared" si="58"/>
        <v>1.2028444444444444</v>
      </c>
      <c r="AN164" s="131">
        <f t="shared" si="59"/>
        <v>25259.733333333334</v>
      </c>
    </row>
    <row r="165" spans="1:40" x14ac:dyDescent="0.2">
      <c r="A165" s="20" t="s">
        <v>38</v>
      </c>
      <c r="B165" s="21">
        <v>173917</v>
      </c>
      <c r="C165" s="21">
        <v>5602</v>
      </c>
      <c r="D165" s="21">
        <v>403</v>
      </c>
      <c r="E165" s="21">
        <v>43</v>
      </c>
      <c r="F165" s="21">
        <v>86</v>
      </c>
      <c r="G165" s="21">
        <v>305</v>
      </c>
      <c r="H165" s="21">
        <v>16</v>
      </c>
      <c r="I165" s="21">
        <v>95</v>
      </c>
      <c r="J165" s="21">
        <v>751</v>
      </c>
      <c r="K165" s="21">
        <v>72</v>
      </c>
      <c r="L165" s="21">
        <v>90</v>
      </c>
      <c r="M165" s="40">
        <v>151.56</v>
      </c>
      <c r="N165" s="22">
        <v>16.8</v>
      </c>
      <c r="P165" s="22">
        <v>7.7</v>
      </c>
      <c r="Q165" s="49">
        <v>7.7</v>
      </c>
      <c r="R165" s="49">
        <v>2.9</v>
      </c>
      <c r="S165" s="50">
        <v>3.1</v>
      </c>
      <c r="T165" s="24"/>
      <c r="U165" s="24"/>
      <c r="V165" s="40">
        <v>56</v>
      </c>
      <c r="W165" s="40">
        <v>21.9</v>
      </c>
      <c r="X165" s="46">
        <v>53</v>
      </c>
      <c r="AB165" s="21">
        <v>114580</v>
      </c>
      <c r="AC165" s="21">
        <v>6833</v>
      </c>
      <c r="AD165" s="21">
        <f t="shared" si="51"/>
        <v>121413</v>
      </c>
      <c r="AE165" s="22">
        <f t="shared" si="52"/>
        <v>0.69810886802325245</v>
      </c>
      <c r="AF165" s="22">
        <f t="shared" si="53"/>
        <v>3.9288856178521937E-2</v>
      </c>
      <c r="AI165" s="116">
        <f t="shared" si="54"/>
        <v>0.88920634920634922</v>
      </c>
      <c r="AJ165" s="117">
        <f t="shared" si="55"/>
        <v>2257.6060000000002</v>
      </c>
      <c r="AK165" s="118">
        <f t="shared" si="56"/>
        <v>1.102885197850513</v>
      </c>
      <c r="AL165" s="119">
        <f t="shared" si="57"/>
        <v>1708.61</v>
      </c>
      <c r="AM165" s="118">
        <f t="shared" si="58"/>
        <v>1.084831746031746</v>
      </c>
      <c r="AN165" s="131">
        <f t="shared" si="59"/>
        <v>22781.466666666667</v>
      </c>
    </row>
    <row r="166" spans="1:40" x14ac:dyDescent="0.2">
      <c r="A166" s="20" t="s">
        <v>39</v>
      </c>
      <c r="B166" s="21">
        <v>154374</v>
      </c>
      <c r="C166" s="21">
        <v>4980</v>
      </c>
      <c r="D166" s="21">
        <v>351</v>
      </c>
      <c r="E166" s="21">
        <v>103</v>
      </c>
      <c r="F166" s="21">
        <v>72</v>
      </c>
      <c r="G166" s="21">
        <v>347</v>
      </c>
      <c r="H166" s="21">
        <v>49</v>
      </c>
      <c r="I166" s="21">
        <v>85</v>
      </c>
      <c r="J166" s="21">
        <v>879</v>
      </c>
      <c r="K166" s="21">
        <v>254</v>
      </c>
      <c r="L166" s="21">
        <v>71</v>
      </c>
      <c r="M166" s="40">
        <v>145.36000000000001</v>
      </c>
      <c r="N166" s="22">
        <v>20.76</v>
      </c>
      <c r="P166" s="22">
        <v>7.8</v>
      </c>
      <c r="Q166" s="49">
        <v>8.1</v>
      </c>
      <c r="R166" s="49">
        <v>2.6</v>
      </c>
      <c r="S166" s="50">
        <v>2.2200000000000002</v>
      </c>
      <c r="T166" s="24">
        <v>34</v>
      </c>
      <c r="U166" s="24">
        <v>579</v>
      </c>
      <c r="V166" s="40">
        <v>78.599999999999994</v>
      </c>
      <c r="W166" s="40">
        <v>57</v>
      </c>
      <c r="X166" s="46">
        <v>26</v>
      </c>
      <c r="AB166" s="21">
        <v>121210</v>
      </c>
      <c r="AC166" s="21">
        <v>7753</v>
      </c>
      <c r="AD166" s="21">
        <f t="shared" si="51"/>
        <v>128963</v>
      </c>
      <c r="AE166" s="22">
        <f t="shared" si="52"/>
        <v>0.83539326570536487</v>
      </c>
      <c r="AF166" s="22">
        <f t="shared" si="53"/>
        <v>5.0222187674090195E-2</v>
      </c>
      <c r="AI166" s="116">
        <f t="shared" si="54"/>
        <v>0.79047619047619044</v>
      </c>
      <c r="AJ166" s="117">
        <f t="shared" si="55"/>
        <v>1747.98</v>
      </c>
      <c r="AK166" s="118">
        <f t="shared" si="56"/>
        <v>0.85392281387396185</v>
      </c>
      <c r="AL166" s="119">
        <f t="shared" si="57"/>
        <v>1728.06</v>
      </c>
      <c r="AM166" s="118">
        <f t="shared" si="58"/>
        <v>1.0971809523809524</v>
      </c>
      <c r="AN166" s="131">
        <f t="shared" si="59"/>
        <v>23040.799999999999</v>
      </c>
    </row>
    <row r="167" spans="1:40" x14ac:dyDescent="0.2">
      <c r="A167" s="20" t="s">
        <v>40</v>
      </c>
      <c r="B167" s="21">
        <v>133192</v>
      </c>
      <c r="C167" s="21">
        <v>4440</v>
      </c>
      <c r="D167" s="21">
        <v>437</v>
      </c>
      <c r="E167" s="21">
        <v>67</v>
      </c>
      <c r="F167" s="21">
        <v>79</v>
      </c>
      <c r="G167" s="21">
        <v>389</v>
      </c>
      <c r="H167" s="2">
        <v>47</v>
      </c>
      <c r="I167" s="21">
        <v>87</v>
      </c>
      <c r="J167" s="21">
        <v>925</v>
      </c>
      <c r="K167" s="21">
        <v>146</v>
      </c>
      <c r="L167" s="21">
        <v>83</v>
      </c>
      <c r="M167" s="40">
        <v>96.5</v>
      </c>
      <c r="N167" s="22">
        <v>21.23</v>
      </c>
      <c r="P167" s="22">
        <v>8</v>
      </c>
      <c r="Q167" s="49">
        <v>8</v>
      </c>
      <c r="R167" s="49">
        <v>3.32</v>
      </c>
      <c r="S167" s="50">
        <v>3.43</v>
      </c>
      <c r="T167" s="24"/>
      <c r="U167" s="24"/>
      <c r="V167" s="40">
        <v>72</v>
      </c>
      <c r="W167" s="40">
        <v>42</v>
      </c>
      <c r="X167" s="46">
        <v>42</v>
      </c>
      <c r="AB167" s="21">
        <v>113990</v>
      </c>
      <c r="AC167" s="21">
        <v>7049</v>
      </c>
      <c r="AD167" s="21">
        <f t="shared" si="51"/>
        <v>121039</v>
      </c>
      <c r="AE167" s="22">
        <f t="shared" si="52"/>
        <v>0.90875578112799571</v>
      </c>
      <c r="AF167" s="22">
        <f t="shared" si="53"/>
        <v>5.2923599014955851E-2</v>
      </c>
      <c r="AI167" s="116">
        <f t="shared" si="54"/>
        <v>0.70476190476190481</v>
      </c>
      <c r="AJ167" s="117">
        <f t="shared" si="55"/>
        <v>1940.28</v>
      </c>
      <c r="AK167" s="118">
        <f t="shared" si="56"/>
        <v>0.94786516853932579</v>
      </c>
      <c r="AL167" s="119">
        <f t="shared" si="57"/>
        <v>1727.16</v>
      </c>
      <c r="AM167" s="118">
        <f t="shared" si="58"/>
        <v>1.0966095238095239</v>
      </c>
      <c r="AN167" s="131">
        <f t="shared" si="59"/>
        <v>23028.799999999999</v>
      </c>
    </row>
    <row r="168" spans="1:40" x14ac:dyDescent="0.2">
      <c r="A168" s="20" t="s">
        <v>41</v>
      </c>
      <c r="B168" s="21">
        <v>157428</v>
      </c>
      <c r="C168" s="21">
        <v>5078</v>
      </c>
      <c r="D168" s="21">
        <v>378</v>
      </c>
      <c r="E168" s="21">
        <v>19</v>
      </c>
      <c r="F168" s="21">
        <v>95</v>
      </c>
      <c r="G168" s="21">
        <v>375</v>
      </c>
      <c r="H168" s="21">
        <v>10</v>
      </c>
      <c r="I168" s="21">
        <v>97</v>
      </c>
      <c r="J168" s="21">
        <v>951</v>
      </c>
      <c r="K168" s="24">
        <v>62</v>
      </c>
      <c r="L168" s="21">
        <v>93</v>
      </c>
      <c r="M168" s="40">
        <v>106.54</v>
      </c>
      <c r="N168" s="22">
        <v>17.78</v>
      </c>
      <c r="P168" s="22">
        <v>8</v>
      </c>
      <c r="Q168" s="49">
        <v>8.1999999999999993</v>
      </c>
      <c r="R168" s="49">
        <v>3.11</v>
      </c>
      <c r="S168" s="50">
        <v>3.43</v>
      </c>
      <c r="T168" s="24">
        <v>18</v>
      </c>
      <c r="U168" s="24">
        <f>301+125</f>
        <v>426</v>
      </c>
      <c r="V168" s="40">
        <v>63.8</v>
      </c>
      <c r="W168" s="40">
        <v>29</v>
      </c>
      <c r="X168" s="46">
        <v>53</v>
      </c>
      <c r="AB168" s="21">
        <v>120590</v>
      </c>
      <c r="AC168" s="21">
        <v>8175</v>
      </c>
      <c r="AD168" s="21">
        <f t="shared" si="51"/>
        <v>128765</v>
      </c>
      <c r="AE168" s="22">
        <f t="shared" si="52"/>
        <v>0.81792946616866125</v>
      </c>
      <c r="AF168" s="22">
        <f t="shared" si="53"/>
        <v>5.1928500647915238E-2</v>
      </c>
      <c r="AI168" s="116">
        <f t="shared" si="54"/>
        <v>0.80603174603174599</v>
      </c>
      <c r="AJ168" s="117">
        <f t="shared" si="55"/>
        <v>1919.4839999999999</v>
      </c>
      <c r="AK168" s="118">
        <f t="shared" si="56"/>
        <v>0.93770591108939905</v>
      </c>
      <c r="AL168" s="119">
        <f t="shared" si="57"/>
        <v>1904.25</v>
      </c>
      <c r="AM168" s="118">
        <f t="shared" si="58"/>
        <v>1.2090476190476191</v>
      </c>
      <c r="AN168" s="131">
        <f t="shared" si="59"/>
        <v>25390</v>
      </c>
    </row>
    <row r="169" spans="1:40" x14ac:dyDescent="0.2">
      <c r="A169" s="20" t="s">
        <v>42</v>
      </c>
      <c r="B169" s="21">
        <v>145952</v>
      </c>
      <c r="C169" s="21">
        <v>4865</v>
      </c>
      <c r="D169" s="21">
        <v>601</v>
      </c>
      <c r="E169" s="21">
        <v>51</v>
      </c>
      <c r="F169" s="21">
        <v>89</v>
      </c>
      <c r="G169" s="21">
        <v>408</v>
      </c>
      <c r="H169" s="21">
        <v>23</v>
      </c>
      <c r="I169" s="21">
        <v>94</v>
      </c>
      <c r="J169" s="21">
        <v>1052</v>
      </c>
      <c r="K169" s="21">
        <v>105</v>
      </c>
      <c r="L169" s="21">
        <v>88</v>
      </c>
      <c r="M169" s="40">
        <v>84.74</v>
      </c>
      <c r="N169" s="22">
        <v>16.71</v>
      </c>
      <c r="P169" s="22">
        <v>8.3000000000000007</v>
      </c>
      <c r="Q169" s="49">
        <v>8.3000000000000007</v>
      </c>
      <c r="R169" s="49">
        <v>3.11</v>
      </c>
      <c r="S169" s="50">
        <v>3.22</v>
      </c>
      <c r="T169" s="24"/>
      <c r="U169" s="24"/>
      <c r="V169" s="40">
        <v>63.8</v>
      </c>
      <c r="W169" s="40">
        <v>33</v>
      </c>
      <c r="X169" s="46">
        <v>53</v>
      </c>
      <c r="AB169" s="21">
        <v>79750</v>
      </c>
      <c r="AC169" s="21">
        <v>6934</v>
      </c>
      <c r="AD169" s="21">
        <f t="shared" si="51"/>
        <v>86684</v>
      </c>
      <c r="AE169" s="22">
        <f t="shared" si="52"/>
        <v>0.59392128919096687</v>
      </c>
      <c r="AF169" s="22">
        <f t="shared" si="53"/>
        <v>4.7508770006577508E-2</v>
      </c>
      <c r="AI169" s="116">
        <f t="shared" si="54"/>
        <v>0.77222222222222225</v>
      </c>
      <c r="AJ169" s="117">
        <f t="shared" si="55"/>
        <v>2923.8649999999998</v>
      </c>
      <c r="AK169" s="118">
        <f t="shared" si="56"/>
        <v>1.4283659013190033</v>
      </c>
      <c r="AL169" s="119">
        <f t="shared" si="57"/>
        <v>1984.92</v>
      </c>
      <c r="AM169" s="118">
        <f t="shared" si="58"/>
        <v>1.2602666666666666</v>
      </c>
      <c r="AN169" s="131">
        <f t="shared" si="59"/>
        <v>26465.599999999999</v>
      </c>
    </row>
    <row r="170" spans="1:40" ht="15.75" thickBot="1" x14ac:dyDescent="0.25">
      <c r="A170" s="20" t="s">
        <v>43</v>
      </c>
      <c r="B170" s="21">
        <v>121570</v>
      </c>
      <c r="C170" s="21">
        <v>3922</v>
      </c>
      <c r="D170" s="21">
        <v>310</v>
      </c>
      <c r="E170" s="21">
        <v>12</v>
      </c>
      <c r="F170" s="21">
        <v>96</v>
      </c>
      <c r="G170" s="21">
        <v>316</v>
      </c>
      <c r="H170" s="21">
        <v>5</v>
      </c>
      <c r="I170" s="21">
        <v>98</v>
      </c>
      <c r="J170" s="21">
        <v>757</v>
      </c>
      <c r="K170" s="21">
        <v>36</v>
      </c>
      <c r="L170" s="21">
        <v>95</v>
      </c>
      <c r="M170" s="40">
        <v>85.1</v>
      </c>
      <c r="N170" s="22">
        <v>17.36</v>
      </c>
      <c r="P170" s="22">
        <v>7.3</v>
      </c>
      <c r="Q170" s="49">
        <v>7.3</v>
      </c>
      <c r="R170" s="49">
        <v>3.86</v>
      </c>
      <c r="S170" s="50">
        <v>3.48</v>
      </c>
      <c r="T170" s="42"/>
      <c r="U170" s="42"/>
      <c r="V170" s="40">
        <v>47.4</v>
      </c>
      <c r="W170" s="40">
        <v>23</v>
      </c>
      <c r="X170" s="46">
        <v>51</v>
      </c>
      <c r="AB170" s="21">
        <v>103440</v>
      </c>
      <c r="AC170" s="21">
        <v>8292</v>
      </c>
      <c r="AD170" s="21">
        <f t="shared" si="51"/>
        <v>111732</v>
      </c>
      <c r="AE170" s="22">
        <f t="shared" si="52"/>
        <v>0.91907542979353463</v>
      </c>
      <c r="AF170" s="22">
        <f t="shared" si="53"/>
        <v>6.8207617010775684E-2</v>
      </c>
      <c r="AI170" s="116">
        <f t="shared" si="54"/>
        <v>0.6225396825396825</v>
      </c>
      <c r="AJ170" s="117">
        <f t="shared" si="55"/>
        <v>1215.82</v>
      </c>
      <c r="AK170" s="118">
        <f t="shared" si="56"/>
        <v>0.59395212506106498</v>
      </c>
      <c r="AL170" s="119">
        <f t="shared" si="57"/>
        <v>1239.3520000000001</v>
      </c>
      <c r="AM170" s="118">
        <f t="shared" si="58"/>
        <v>0.78689015873015877</v>
      </c>
      <c r="AN170" s="131">
        <f t="shared" si="59"/>
        <v>16524.693333333336</v>
      </c>
    </row>
    <row r="171" spans="1:40" ht="16.5" thickTop="1" x14ac:dyDescent="0.25">
      <c r="A171" s="36" t="s">
        <v>103</v>
      </c>
      <c r="B171" s="27">
        <f t="shared" ref="B171:U171" si="60">SUM(B159:B170)</f>
        <v>1696288</v>
      </c>
      <c r="C171" s="27">
        <f t="shared" si="60"/>
        <v>55752</v>
      </c>
      <c r="D171" s="27">
        <f t="shared" si="60"/>
        <v>5225</v>
      </c>
      <c r="E171" s="27">
        <f t="shared" si="60"/>
        <v>423</v>
      </c>
      <c r="F171" s="27">
        <f>SUM(F159:F170)</f>
        <v>1079</v>
      </c>
      <c r="G171" s="27">
        <f>SUM(G159:G170)</f>
        <v>4152</v>
      </c>
      <c r="H171" s="27">
        <f>SUM(H159:H170)</f>
        <v>205</v>
      </c>
      <c r="I171" s="27">
        <f>SUM(I159:I170)</f>
        <v>1137</v>
      </c>
      <c r="J171" s="27">
        <f t="shared" si="60"/>
        <v>11049</v>
      </c>
      <c r="K171" s="27">
        <f t="shared" si="60"/>
        <v>1110</v>
      </c>
      <c r="L171" s="27">
        <f>SUM(L159:L170)</f>
        <v>1075</v>
      </c>
      <c r="M171" s="51">
        <f t="shared" si="60"/>
        <v>1468.97</v>
      </c>
      <c r="N171" s="45">
        <f t="shared" si="60"/>
        <v>216.83999999999997</v>
      </c>
      <c r="P171" s="45">
        <f t="shared" si="60"/>
        <v>90.8</v>
      </c>
      <c r="Q171" s="45">
        <f t="shared" si="60"/>
        <v>91.2</v>
      </c>
      <c r="R171" s="45">
        <f t="shared" si="60"/>
        <v>39.700000000000003</v>
      </c>
      <c r="S171" s="45">
        <f t="shared" si="60"/>
        <v>38.61</v>
      </c>
      <c r="T171" s="27">
        <f t="shared" si="60"/>
        <v>92</v>
      </c>
      <c r="U171" s="27">
        <f t="shared" si="60"/>
        <v>1685</v>
      </c>
      <c r="V171" s="51">
        <f>SUM(V159:V170)</f>
        <v>790.89999999999986</v>
      </c>
      <c r="W171" s="51">
        <f>SUM(W159:W170)</f>
        <v>373.4</v>
      </c>
      <c r="X171" s="27">
        <f>SUM(X159:X170)</f>
        <v>637.4</v>
      </c>
      <c r="AB171" s="27">
        <f>SUM(AB159:AB170)</f>
        <v>1201590</v>
      </c>
      <c r="AC171" s="27">
        <f>SUM(AC159:AC170)</f>
        <v>84820</v>
      </c>
      <c r="AD171" s="27">
        <f>SUM(AD159:AD170)</f>
        <v>1286410</v>
      </c>
      <c r="AE171" s="27">
        <f>SUM(AE159:AE170)</f>
        <v>9.1774348145480076</v>
      </c>
      <c r="AF171" s="27"/>
      <c r="AI171" s="120"/>
      <c r="AJ171" s="121"/>
      <c r="AK171" s="122"/>
      <c r="AL171" s="123"/>
      <c r="AM171" s="122"/>
      <c r="AN171" s="132"/>
    </row>
    <row r="172" spans="1:40" ht="15.75" thickBot="1" x14ac:dyDescent="0.25">
      <c r="A172" s="37" t="s">
        <v>104</v>
      </c>
      <c r="B172" s="30">
        <f t="shared" ref="B172:S172" si="61">AVERAGE(B159:B170)</f>
        <v>141357.33333333334</v>
      </c>
      <c r="C172" s="30">
        <f t="shared" si="61"/>
        <v>4646</v>
      </c>
      <c r="D172" s="30">
        <f t="shared" si="61"/>
        <v>435.41666666666669</v>
      </c>
      <c r="E172" s="30">
        <f t="shared" si="61"/>
        <v>35.25</v>
      </c>
      <c r="F172" s="30">
        <f>AVERAGE(F159:F170)</f>
        <v>89.916666666666671</v>
      </c>
      <c r="G172" s="30">
        <f>AVERAGE(G159:G170)</f>
        <v>346</v>
      </c>
      <c r="H172" s="30">
        <f>AVERAGE(H159:H170)</f>
        <v>17.083333333333332</v>
      </c>
      <c r="I172" s="30">
        <f>AVERAGE(I159:I170)</f>
        <v>94.75</v>
      </c>
      <c r="J172" s="30">
        <f t="shared" si="61"/>
        <v>920.75</v>
      </c>
      <c r="K172" s="30">
        <f t="shared" si="61"/>
        <v>92.5</v>
      </c>
      <c r="L172" s="30">
        <f>AVERAGE(L159:L170)</f>
        <v>89.583333333333329</v>
      </c>
      <c r="M172" s="52">
        <f t="shared" si="61"/>
        <v>122.41416666666667</v>
      </c>
      <c r="N172" s="38">
        <f t="shared" si="61"/>
        <v>18.069999999999997</v>
      </c>
      <c r="P172" s="38">
        <f t="shared" si="61"/>
        <v>7.5666666666666664</v>
      </c>
      <c r="Q172" s="38">
        <f t="shared" si="61"/>
        <v>7.6000000000000005</v>
      </c>
      <c r="R172" s="38">
        <f t="shared" si="61"/>
        <v>3.3083333333333336</v>
      </c>
      <c r="S172" s="38">
        <f t="shared" si="61"/>
        <v>3.2174999999999998</v>
      </c>
      <c r="T172" s="30"/>
      <c r="U172" s="30"/>
      <c r="V172" s="52">
        <f>AVERAGE(V159:V170)</f>
        <v>65.908333333333317</v>
      </c>
      <c r="W172" s="52">
        <f>AVERAGE(W159:W170)</f>
        <v>31.116666666666664</v>
      </c>
      <c r="X172" s="30">
        <f>AVERAGE(X159:X170)</f>
        <v>53.116666666666667</v>
      </c>
      <c r="AB172" s="30">
        <f>AVERAGE(AB159:AB170)</f>
        <v>100132.5</v>
      </c>
      <c r="AC172" s="30">
        <f>AVERAGE(AC159:AC170)</f>
        <v>7068.333333333333</v>
      </c>
      <c r="AD172" s="30">
        <f>AVERAGE(AD159:AD170)</f>
        <v>107200.83333333333</v>
      </c>
      <c r="AE172" s="38">
        <f>AVERAGE(AE159:AE170)</f>
        <v>0.7647862345456673</v>
      </c>
      <c r="AF172" s="38">
        <f t="shared" ref="AF172" si="62">AVERAGE(AF159:AF170)</f>
        <v>5.0535347366450441E-2</v>
      </c>
      <c r="AI172" s="124">
        <f t="shared" ref="AI172" si="63">C172/$M$2</f>
        <v>0.73746031746031748</v>
      </c>
      <c r="AJ172" s="125">
        <f t="shared" ref="AJ172" si="64">(C172*D172)/1000</f>
        <v>2022.9458333333334</v>
      </c>
      <c r="AK172" s="126">
        <f t="shared" si="56"/>
        <v>0.98824906367041199</v>
      </c>
      <c r="AL172" s="127">
        <f t="shared" ref="AL172" si="65">(C172*G172)/1000</f>
        <v>1607.5160000000001</v>
      </c>
      <c r="AM172" s="126">
        <f t="shared" si="58"/>
        <v>1.0206450793650794</v>
      </c>
      <c r="AN172" s="133">
        <f>AVERAGE(AN159:AN170)</f>
        <v>21367.759999999998</v>
      </c>
    </row>
    <row r="173" spans="1:40" ht="15.75" thickTop="1" x14ac:dyDescent="0.2"/>
    <row r="175" spans="1:40" ht="15.75" thickBot="1" x14ac:dyDescent="0.25"/>
    <row r="176" spans="1:40" ht="16.5" thickTop="1" x14ac:dyDescent="0.25">
      <c r="A176" s="34" t="s">
        <v>8</v>
      </c>
      <c r="B176" s="12" t="s">
        <v>9</v>
      </c>
      <c r="C176" s="12" t="s">
        <v>9</v>
      </c>
      <c r="D176" s="12" t="s">
        <v>70</v>
      </c>
      <c r="E176" s="12" t="s">
        <v>71</v>
      </c>
      <c r="F176" s="47" t="s">
        <v>4</v>
      </c>
      <c r="G176" s="12" t="s">
        <v>72</v>
      </c>
      <c r="H176" s="12" t="s">
        <v>73</v>
      </c>
      <c r="I176" s="47" t="s">
        <v>5</v>
      </c>
      <c r="J176" s="12" t="s">
        <v>74</v>
      </c>
      <c r="K176" s="12" t="s">
        <v>75</v>
      </c>
      <c r="L176" s="47" t="s">
        <v>17</v>
      </c>
      <c r="M176" s="12" t="s">
        <v>19</v>
      </c>
      <c r="N176" s="13" t="s">
        <v>20</v>
      </c>
      <c r="P176" s="12" t="s">
        <v>82</v>
      </c>
      <c r="Q176" s="12" t="s">
        <v>83</v>
      </c>
      <c r="R176" s="12" t="s">
        <v>84</v>
      </c>
      <c r="S176" s="12" t="s">
        <v>85</v>
      </c>
      <c r="T176" s="153" t="s">
        <v>62</v>
      </c>
      <c r="U176" s="153"/>
      <c r="V176" s="12" t="s">
        <v>53</v>
      </c>
      <c r="W176" s="12" t="s">
        <v>54</v>
      </c>
      <c r="X176" s="86" t="s">
        <v>55</v>
      </c>
      <c r="AB176" s="13" t="s">
        <v>86</v>
      </c>
      <c r="AC176" s="13" t="s">
        <v>87</v>
      </c>
      <c r="AD176" s="13" t="s">
        <v>88</v>
      </c>
      <c r="AE176" s="13" t="s">
        <v>61</v>
      </c>
      <c r="AF176" s="13" t="s">
        <v>87</v>
      </c>
      <c r="AI176" s="108" t="s">
        <v>89</v>
      </c>
      <c r="AJ176" s="109" t="s">
        <v>90</v>
      </c>
      <c r="AK176" s="110" t="s">
        <v>91</v>
      </c>
      <c r="AL176" s="111" t="s">
        <v>89</v>
      </c>
      <c r="AM176" s="110" t="s">
        <v>89</v>
      </c>
      <c r="AN176" s="108" t="s">
        <v>172</v>
      </c>
    </row>
    <row r="177" spans="1:40" ht="16.5" thickBot="1" x14ac:dyDescent="0.3">
      <c r="A177" s="35" t="s">
        <v>105</v>
      </c>
      <c r="B177" s="16" t="s">
        <v>77</v>
      </c>
      <c r="C177" s="17" t="s">
        <v>78</v>
      </c>
      <c r="D177" s="16" t="s">
        <v>26</v>
      </c>
      <c r="E177" s="16" t="s">
        <v>26</v>
      </c>
      <c r="F177" s="48" t="s">
        <v>27</v>
      </c>
      <c r="G177" s="16" t="s">
        <v>26</v>
      </c>
      <c r="H177" s="16" t="s">
        <v>26</v>
      </c>
      <c r="I177" s="48" t="s">
        <v>27</v>
      </c>
      <c r="J177" s="16" t="s">
        <v>26</v>
      </c>
      <c r="K177" s="16" t="s">
        <v>26</v>
      </c>
      <c r="L177" s="48" t="s">
        <v>27</v>
      </c>
      <c r="M177" s="16" t="s">
        <v>29</v>
      </c>
      <c r="N177" s="18" t="s">
        <v>31</v>
      </c>
      <c r="P177" s="16"/>
      <c r="Q177" s="16"/>
      <c r="R177" s="16"/>
      <c r="S177" s="16"/>
      <c r="T177" s="39" t="s">
        <v>66</v>
      </c>
      <c r="U177" s="39" t="s">
        <v>67</v>
      </c>
      <c r="V177" s="16" t="s">
        <v>26</v>
      </c>
      <c r="W177" s="16" t="s">
        <v>26</v>
      </c>
      <c r="X177" s="39" t="s">
        <v>57</v>
      </c>
      <c r="AB177" s="17" t="s">
        <v>64</v>
      </c>
      <c r="AC177" s="17" t="s">
        <v>64</v>
      </c>
      <c r="AD177" s="17" t="s">
        <v>64</v>
      </c>
      <c r="AE177" s="17" t="s">
        <v>65</v>
      </c>
      <c r="AF177" s="17" t="s">
        <v>65</v>
      </c>
      <c r="AI177" s="112" t="s">
        <v>9</v>
      </c>
      <c r="AJ177" s="113" t="s">
        <v>93</v>
      </c>
      <c r="AK177" s="114" t="s">
        <v>94</v>
      </c>
      <c r="AL177" s="115" t="s">
        <v>95</v>
      </c>
      <c r="AM177" s="114" t="s">
        <v>96</v>
      </c>
      <c r="AN177" s="130" t="s">
        <v>173</v>
      </c>
    </row>
    <row r="178" spans="1:40" ht="15.75" thickTop="1" x14ac:dyDescent="0.2">
      <c r="A178" s="20" t="s">
        <v>32</v>
      </c>
      <c r="B178" s="21">
        <v>134546</v>
      </c>
      <c r="C178" s="21">
        <v>4340</v>
      </c>
      <c r="D178" s="21">
        <v>333</v>
      </c>
      <c r="E178" s="21">
        <v>21</v>
      </c>
      <c r="F178" s="21">
        <v>93</v>
      </c>
      <c r="G178" s="21">
        <v>328</v>
      </c>
      <c r="H178" s="21">
        <v>13</v>
      </c>
      <c r="I178" s="21">
        <v>96</v>
      </c>
      <c r="J178" s="21">
        <v>825</v>
      </c>
      <c r="K178" s="21">
        <v>57</v>
      </c>
      <c r="L178" s="21">
        <v>92</v>
      </c>
      <c r="M178" s="40">
        <v>131.32</v>
      </c>
      <c r="N178" s="22">
        <v>16.46</v>
      </c>
      <c r="P178" s="22">
        <v>8.1999999999999993</v>
      </c>
      <c r="Q178" s="49">
        <v>8.3000000000000007</v>
      </c>
      <c r="R178" s="49">
        <v>2.74</v>
      </c>
      <c r="S178" s="50">
        <v>2.97</v>
      </c>
      <c r="T178" s="43"/>
      <c r="U178" s="43"/>
      <c r="V178" s="40">
        <v>68</v>
      </c>
      <c r="W178" s="40">
        <v>21</v>
      </c>
      <c r="X178" s="46">
        <v>71</v>
      </c>
      <c r="AB178" s="21">
        <v>89400</v>
      </c>
      <c r="AC178" s="21">
        <v>8146</v>
      </c>
      <c r="AD178" s="21">
        <f t="shared" ref="AD178:AD189" si="66">SUM(AB178:AC178)</f>
        <v>97546</v>
      </c>
      <c r="AE178" s="22">
        <f t="shared" ref="AE178:AE189" si="67">AB178/B178</f>
        <v>0.66445676571581469</v>
      </c>
      <c r="AF178" s="22">
        <f t="shared" ref="AF178:AF189" si="68">AC178/B178</f>
        <v>6.0544349144530496E-2</v>
      </c>
      <c r="AI178" s="116">
        <f>C178/$M$2</f>
        <v>0.68888888888888888</v>
      </c>
      <c r="AJ178" s="117">
        <f>(C178*D178)/1000</f>
        <v>1445.22</v>
      </c>
      <c r="AK178" s="118">
        <f>(AJ178)/$O$3</f>
        <v>0.70601856375183192</v>
      </c>
      <c r="AL178" s="119">
        <f>(C178*G178)/1000</f>
        <v>1423.52</v>
      </c>
      <c r="AM178" s="118">
        <f>(AL178)/$Q$3</f>
        <v>0.90382222222222219</v>
      </c>
      <c r="AN178" s="131">
        <f>(0.8*C178*G178)/60</f>
        <v>18980.266666666666</v>
      </c>
    </row>
    <row r="179" spans="1:40" x14ac:dyDescent="0.2">
      <c r="A179" s="20" t="s">
        <v>33</v>
      </c>
      <c r="B179" s="21">
        <v>143182</v>
      </c>
      <c r="C179" s="21">
        <v>5114</v>
      </c>
      <c r="D179" s="21">
        <v>357</v>
      </c>
      <c r="E179" s="21">
        <v>39</v>
      </c>
      <c r="F179" s="21">
        <v>87</v>
      </c>
      <c r="G179" s="21">
        <v>367</v>
      </c>
      <c r="H179" s="21">
        <v>23</v>
      </c>
      <c r="I179" s="21">
        <v>92</v>
      </c>
      <c r="J179" s="21">
        <v>731</v>
      </c>
      <c r="K179" s="21">
        <v>124</v>
      </c>
      <c r="L179" s="21">
        <v>79</v>
      </c>
      <c r="M179" s="40">
        <v>111.3</v>
      </c>
      <c r="N179" s="22">
        <v>17.57</v>
      </c>
      <c r="P179" s="22">
        <v>8.1</v>
      </c>
      <c r="Q179" s="49">
        <v>7.9</v>
      </c>
      <c r="R179" s="49">
        <v>3.39</v>
      </c>
      <c r="S179" s="50">
        <v>3.5</v>
      </c>
      <c r="T179" s="24"/>
      <c r="U179" s="24"/>
      <c r="V179" s="40">
        <v>63</v>
      </c>
      <c r="W179" s="40">
        <v>28</v>
      </c>
      <c r="X179" s="46">
        <v>60</v>
      </c>
      <c r="AB179" s="21">
        <v>75930</v>
      </c>
      <c r="AC179" s="21">
        <v>7116</v>
      </c>
      <c r="AD179" s="21">
        <f t="shared" si="66"/>
        <v>83046</v>
      </c>
      <c r="AE179" s="22">
        <f t="shared" si="67"/>
        <v>0.5303040885027448</v>
      </c>
      <c r="AF179" s="22">
        <f t="shared" si="68"/>
        <v>4.9698984509226017E-2</v>
      </c>
      <c r="AI179" s="116">
        <f t="shared" ref="AI179:AI189" si="69">C179/$M$2</f>
        <v>0.81174603174603177</v>
      </c>
      <c r="AJ179" s="117">
        <f t="shared" ref="AJ179:AJ189" si="70">(C179*D179)/1000</f>
        <v>1825.6980000000001</v>
      </c>
      <c r="AK179" s="118">
        <f t="shared" ref="AK179:AK191" si="71">(AJ179)/$O$3</f>
        <v>0.89188959452857841</v>
      </c>
      <c r="AL179" s="119">
        <f t="shared" ref="AL179:AL189" si="72">(C179*G179)/1000</f>
        <v>1876.838</v>
      </c>
      <c r="AM179" s="118">
        <f t="shared" ref="AM179:AM191" si="73">(AL179)/$Q$3</f>
        <v>1.1916431746031746</v>
      </c>
      <c r="AN179" s="131">
        <f t="shared" ref="AN179:AN189" si="74">(0.8*C179*G179)/60</f>
        <v>25024.506666666668</v>
      </c>
    </row>
    <row r="180" spans="1:40" x14ac:dyDescent="0.2">
      <c r="A180" s="20" t="s">
        <v>34</v>
      </c>
      <c r="B180" s="21">
        <v>157907</v>
      </c>
      <c r="C180" s="21">
        <v>5094</v>
      </c>
      <c r="D180" s="21">
        <v>374</v>
      </c>
      <c r="E180" s="21">
        <v>29</v>
      </c>
      <c r="F180" s="21">
        <v>91</v>
      </c>
      <c r="G180" s="21">
        <v>340</v>
      </c>
      <c r="H180" s="21">
        <v>13</v>
      </c>
      <c r="I180" s="21">
        <v>96</v>
      </c>
      <c r="J180" s="21">
        <v>992</v>
      </c>
      <c r="K180" s="21">
        <v>78</v>
      </c>
      <c r="L180" s="21">
        <v>91</v>
      </c>
      <c r="M180" s="40">
        <v>127.98</v>
      </c>
      <c r="N180" s="22">
        <v>19.93</v>
      </c>
      <c r="P180" s="22">
        <v>7.8</v>
      </c>
      <c r="Q180" s="49">
        <v>7.7</v>
      </c>
      <c r="R180" s="49">
        <v>3.47</v>
      </c>
      <c r="S180" s="50">
        <v>3.16</v>
      </c>
      <c r="T180" s="24"/>
      <c r="U180" s="24"/>
      <c r="V180" s="40">
        <v>85</v>
      </c>
      <c r="W180" s="40">
        <v>30</v>
      </c>
      <c r="X180" s="46">
        <v>56</v>
      </c>
      <c r="AB180" s="21">
        <v>107270</v>
      </c>
      <c r="AC180" s="21">
        <v>7850</v>
      </c>
      <c r="AD180" s="21">
        <f t="shared" si="66"/>
        <v>115120</v>
      </c>
      <c r="AE180" s="22">
        <f t="shared" si="67"/>
        <v>0.67932390584331281</v>
      </c>
      <c r="AF180" s="22">
        <f t="shared" si="68"/>
        <v>4.9712805638762056E-2</v>
      </c>
      <c r="AI180" s="116">
        <f t="shared" si="69"/>
        <v>0.80857142857142861</v>
      </c>
      <c r="AJ180" s="117">
        <f t="shared" si="70"/>
        <v>1905.1559999999999</v>
      </c>
      <c r="AK180" s="118">
        <f t="shared" si="71"/>
        <v>0.93070639960918411</v>
      </c>
      <c r="AL180" s="119">
        <f t="shared" si="72"/>
        <v>1731.96</v>
      </c>
      <c r="AM180" s="118">
        <f t="shared" si="73"/>
        <v>1.0996571428571429</v>
      </c>
      <c r="AN180" s="131">
        <f t="shared" si="74"/>
        <v>23092.799999999999</v>
      </c>
    </row>
    <row r="181" spans="1:40" x14ac:dyDescent="0.2">
      <c r="A181" s="20" t="s">
        <v>35</v>
      </c>
      <c r="B181" s="21">
        <v>144440</v>
      </c>
      <c r="C181" s="21">
        <v>4815</v>
      </c>
      <c r="D181" s="21">
        <v>358</v>
      </c>
      <c r="E181" s="21">
        <v>30</v>
      </c>
      <c r="F181" s="21">
        <v>90</v>
      </c>
      <c r="G181" s="21">
        <v>324</v>
      </c>
      <c r="H181" s="21">
        <v>17</v>
      </c>
      <c r="I181" s="21">
        <v>96</v>
      </c>
      <c r="J181" s="21">
        <v>858</v>
      </c>
      <c r="K181" s="21">
        <v>73</v>
      </c>
      <c r="L181" s="21">
        <v>90</v>
      </c>
      <c r="M181" s="40">
        <v>144.96</v>
      </c>
      <c r="N181" s="22">
        <v>17.5</v>
      </c>
      <c r="P181" s="22">
        <v>7.8</v>
      </c>
      <c r="Q181" s="49">
        <v>7.6</v>
      </c>
      <c r="R181" s="49">
        <v>3.64</v>
      </c>
      <c r="S181" s="50">
        <v>2.81</v>
      </c>
      <c r="T181" s="24">
        <v>4</v>
      </c>
      <c r="U181" s="24">
        <v>91</v>
      </c>
      <c r="V181" s="40">
        <v>58</v>
      </c>
      <c r="W181" s="40">
        <v>23</v>
      </c>
      <c r="X181" s="46">
        <v>71</v>
      </c>
      <c r="AB181" s="21">
        <v>104410</v>
      </c>
      <c r="AC181" s="21">
        <v>7381</v>
      </c>
      <c r="AD181" s="21">
        <f t="shared" si="66"/>
        <v>111791</v>
      </c>
      <c r="AE181" s="22">
        <f t="shared" si="67"/>
        <v>0.72286070340625863</v>
      </c>
      <c r="AF181" s="22">
        <f t="shared" si="68"/>
        <v>5.1100803101633896E-2</v>
      </c>
      <c r="AI181" s="116">
        <f t="shared" si="69"/>
        <v>0.76428571428571423</v>
      </c>
      <c r="AJ181" s="117">
        <f t="shared" si="70"/>
        <v>1723.77</v>
      </c>
      <c r="AK181" s="118">
        <f t="shared" si="71"/>
        <v>0.84209574987787006</v>
      </c>
      <c r="AL181" s="119">
        <f t="shared" si="72"/>
        <v>1560.06</v>
      </c>
      <c r="AM181" s="118">
        <f t="shared" si="73"/>
        <v>0.99051428571428568</v>
      </c>
      <c r="AN181" s="131">
        <f t="shared" si="74"/>
        <v>20800.8</v>
      </c>
    </row>
    <row r="182" spans="1:40" x14ac:dyDescent="0.2">
      <c r="A182" s="20" t="s">
        <v>36</v>
      </c>
      <c r="B182" s="21">
        <v>144460</v>
      </c>
      <c r="C182" s="21">
        <v>4660</v>
      </c>
      <c r="D182" s="21">
        <v>614</v>
      </c>
      <c r="E182" s="21">
        <v>29</v>
      </c>
      <c r="F182" s="21">
        <v>95</v>
      </c>
      <c r="G182" s="21">
        <v>249</v>
      </c>
      <c r="H182" s="21">
        <v>12</v>
      </c>
      <c r="I182" s="21">
        <v>95</v>
      </c>
      <c r="J182" s="21">
        <v>1025</v>
      </c>
      <c r="K182" s="21">
        <v>73</v>
      </c>
      <c r="L182" s="21">
        <v>92</v>
      </c>
      <c r="M182" s="40">
        <v>163.18</v>
      </c>
      <c r="N182" s="22">
        <v>17.84</v>
      </c>
      <c r="P182" s="22">
        <v>7.5</v>
      </c>
      <c r="Q182" s="49">
        <v>7.4</v>
      </c>
      <c r="R182" s="49">
        <v>2.76</v>
      </c>
      <c r="S182" s="50">
        <v>2.71</v>
      </c>
      <c r="T182" s="24">
        <v>9</v>
      </c>
      <c r="U182" s="24">
        <v>278</v>
      </c>
      <c r="V182" s="40">
        <v>81</v>
      </c>
      <c r="W182" s="40">
        <v>31</v>
      </c>
      <c r="X182" s="46">
        <v>64</v>
      </c>
      <c r="AB182" s="21">
        <v>111970</v>
      </c>
      <c r="AC182" s="21">
        <v>1836</v>
      </c>
      <c r="AD182" s="21">
        <f t="shared" si="66"/>
        <v>113806</v>
      </c>
      <c r="AE182" s="22">
        <f t="shared" si="67"/>
        <v>0.77509345147445663</v>
      </c>
      <c r="AF182" s="22">
        <f t="shared" si="68"/>
        <v>1.2709400526097189E-2</v>
      </c>
      <c r="AI182" s="116">
        <f t="shared" si="69"/>
        <v>0.73968253968253972</v>
      </c>
      <c r="AJ182" s="117">
        <f t="shared" si="70"/>
        <v>2861.24</v>
      </c>
      <c r="AK182" s="118">
        <f t="shared" si="71"/>
        <v>1.397772349780166</v>
      </c>
      <c r="AL182" s="119">
        <f t="shared" si="72"/>
        <v>1160.3399999999999</v>
      </c>
      <c r="AM182" s="118">
        <f t="shared" si="73"/>
        <v>0.73672380952380945</v>
      </c>
      <c r="AN182" s="131">
        <f t="shared" si="74"/>
        <v>15471.2</v>
      </c>
    </row>
    <row r="183" spans="1:40" x14ac:dyDescent="0.2">
      <c r="A183" s="20" t="s">
        <v>37</v>
      </c>
      <c r="B183" s="21">
        <v>144041</v>
      </c>
      <c r="C183" s="21">
        <v>4801</v>
      </c>
      <c r="D183" s="21">
        <v>507</v>
      </c>
      <c r="E183" s="21">
        <v>25</v>
      </c>
      <c r="F183" s="21">
        <v>94</v>
      </c>
      <c r="G183" s="21">
        <v>394</v>
      </c>
      <c r="H183" s="21">
        <v>15</v>
      </c>
      <c r="I183" s="21">
        <v>96</v>
      </c>
      <c r="J183" s="21">
        <v>860</v>
      </c>
      <c r="K183" s="21">
        <v>79</v>
      </c>
      <c r="L183" s="21">
        <v>91</v>
      </c>
      <c r="M183" s="40">
        <v>170.38</v>
      </c>
      <c r="N183" s="22">
        <v>17.22</v>
      </c>
      <c r="P183" s="22">
        <v>7.8</v>
      </c>
      <c r="Q183" s="49">
        <v>7.5</v>
      </c>
      <c r="R183" s="49">
        <v>3.14</v>
      </c>
      <c r="S183" s="50">
        <v>2.76</v>
      </c>
      <c r="T183" s="24">
        <v>6</v>
      </c>
      <c r="U183" s="24">
        <v>125</v>
      </c>
      <c r="V183" s="40">
        <v>85</v>
      </c>
      <c r="W183" s="40">
        <v>31</v>
      </c>
      <c r="X183" s="46">
        <v>61</v>
      </c>
      <c r="AB183" s="21">
        <v>101900</v>
      </c>
      <c r="AC183" s="21">
        <v>3397</v>
      </c>
      <c r="AD183" s="21">
        <f t="shared" si="66"/>
        <v>105297</v>
      </c>
      <c r="AE183" s="22">
        <f t="shared" si="67"/>
        <v>0.70743746572156541</v>
      </c>
      <c r="AF183" s="22">
        <f t="shared" si="68"/>
        <v>2.358356301330871E-2</v>
      </c>
      <c r="AI183" s="116">
        <f t="shared" si="69"/>
        <v>0.76206349206349211</v>
      </c>
      <c r="AJ183" s="117">
        <f t="shared" si="70"/>
        <v>2434.107</v>
      </c>
      <c r="AK183" s="118">
        <f t="shared" si="71"/>
        <v>1.1891094284318515</v>
      </c>
      <c r="AL183" s="119">
        <f t="shared" si="72"/>
        <v>1891.5940000000001</v>
      </c>
      <c r="AM183" s="118">
        <f t="shared" si="73"/>
        <v>1.2010120634920636</v>
      </c>
      <c r="AN183" s="131">
        <f t="shared" si="74"/>
        <v>25221.253333333338</v>
      </c>
    </row>
    <row r="184" spans="1:40" x14ac:dyDescent="0.2">
      <c r="A184" s="20" t="s">
        <v>38</v>
      </c>
      <c r="B184" s="21">
        <v>150053</v>
      </c>
      <c r="C184" s="21">
        <v>4840</v>
      </c>
      <c r="D184" s="21">
        <v>629</v>
      </c>
      <c r="E184" s="21">
        <v>49</v>
      </c>
      <c r="F184" s="21">
        <v>92</v>
      </c>
      <c r="G184" s="21">
        <v>492</v>
      </c>
      <c r="H184" s="21">
        <v>19</v>
      </c>
      <c r="I184" s="21">
        <v>96</v>
      </c>
      <c r="J184" s="21">
        <v>1105</v>
      </c>
      <c r="K184" s="21">
        <v>110</v>
      </c>
      <c r="L184" s="21">
        <v>90</v>
      </c>
      <c r="M184" s="40">
        <v>164.26</v>
      </c>
      <c r="N184" s="22">
        <v>18.3</v>
      </c>
      <c r="P184" s="22">
        <v>7.3</v>
      </c>
      <c r="Q184" s="49">
        <v>7.6</v>
      </c>
      <c r="R184" s="49">
        <v>3.09</v>
      </c>
      <c r="S184" s="50">
        <v>2.81</v>
      </c>
      <c r="T184" s="24">
        <v>12</v>
      </c>
      <c r="U184" s="24">
        <v>282</v>
      </c>
      <c r="V184" s="40">
        <v>83</v>
      </c>
      <c r="W184" s="40">
        <v>52</v>
      </c>
      <c r="X184" s="46">
        <v>34</v>
      </c>
      <c r="AB184" s="21">
        <v>128620</v>
      </c>
      <c r="AC184" s="21">
        <v>4149</v>
      </c>
      <c r="AD184" s="21">
        <f t="shared" si="66"/>
        <v>132769</v>
      </c>
      <c r="AE184" s="22">
        <f t="shared" si="67"/>
        <v>0.85716380212324983</v>
      </c>
      <c r="AF184" s="22">
        <f t="shared" si="68"/>
        <v>2.7650230251977635E-2</v>
      </c>
      <c r="AI184" s="116">
        <f t="shared" si="69"/>
        <v>0.7682539682539683</v>
      </c>
      <c r="AJ184" s="117">
        <f t="shared" si="70"/>
        <v>3044.36</v>
      </c>
      <c r="AK184" s="118">
        <f t="shared" si="71"/>
        <v>1.4872300928187592</v>
      </c>
      <c r="AL184" s="119">
        <f t="shared" si="72"/>
        <v>2381.2800000000002</v>
      </c>
      <c r="AM184" s="118">
        <f t="shared" si="73"/>
        <v>1.5119238095238097</v>
      </c>
      <c r="AN184" s="131">
        <f t="shared" si="74"/>
        <v>31750.400000000001</v>
      </c>
    </row>
    <row r="185" spans="1:40" x14ac:dyDescent="0.2">
      <c r="A185" s="20" t="s">
        <v>39</v>
      </c>
      <c r="B185" s="21">
        <v>144825</v>
      </c>
      <c r="C185" s="21">
        <v>4672</v>
      </c>
      <c r="D185" s="21">
        <v>426</v>
      </c>
      <c r="E185" s="21">
        <v>105</v>
      </c>
      <c r="F185" s="21">
        <v>73</v>
      </c>
      <c r="G185" s="21">
        <v>343</v>
      </c>
      <c r="H185" s="21">
        <v>65</v>
      </c>
      <c r="I185" s="21">
        <v>79</v>
      </c>
      <c r="J185" s="21">
        <v>998</v>
      </c>
      <c r="K185" s="21">
        <v>214</v>
      </c>
      <c r="L185" s="21">
        <v>77</v>
      </c>
      <c r="M185" s="40">
        <v>104.72</v>
      </c>
      <c r="N185" s="22">
        <v>20.55</v>
      </c>
      <c r="P185" s="22">
        <v>7.6</v>
      </c>
      <c r="Q185" s="49">
        <v>7.6</v>
      </c>
      <c r="R185" s="49">
        <v>2.44</v>
      </c>
      <c r="S185" s="50">
        <v>2.2200000000000002</v>
      </c>
      <c r="T185" s="24">
        <v>7</v>
      </c>
      <c r="U185" s="24">
        <v>228</v>
      </c>
      <c r="V185" s="40">
        <v>79</v>
      </c>
      <c r="W185" s="40">
        <v>58</v>
      </c>
      <c r="X185" s="46">
        <v>25</v>
      </c>
      <c r="AB185" s="21">
        <v>121120</v>
      </c>
      <c r="AC185" s="21">
        <v>10091</v>
      </c>
      <c r="AD185" s="21">
        <f t="shared" si="66"/>
        <v>131211</v>
      </c>
      <c r="AE185" s="22">
        <f t="shared" si="67"/>
        <v>0.83631969618505098</v>
      </c>
      <c r="AF185" s="22">
        <f t="shared" si="68"/>
        <v>6.9677196616606249E-2</v>
      </c>
      <c r="AI185" s="116">
        <f t="shared" si="69"/>
        <v>0.74158730158730157</v>
      </c>
      <c r="AJ185" s="117">
        <f t="shared" si="70"/>
        <v>1990.2719999999999</v>
      </c>
      <c r="AK185" s="118">
        <f t="shared" si="71"/>
        <v>0.97228724963361013</v>
      </c>
      <c r="AL185" s="119">
        <f t="shared" si="72"/>
        <v>1602.4960000000001</v>
      </c>
      <c r="AM185" s="118">
        <f t="shared" si="73"/>
        <v>1.0174577777777778</v>
      </c>
      <c r="AN185" s="131">
        <f t="shared" si="74"/>
        <v>21366.613333333335</v>
      </c>
    </row>
    <row r="186" spans="1:40" x14ac:dyDescent="0.2">
      <c r="A186" s="20" t="s">
        <v>40</v>
      </c>
      <c r="B186" s="21">
        <v>135994</v>
      </c>
      <c r="C186" s="21">
        <v>4533</v>
      </c>
      <c r="D186" s="21">
        <v>359</v>
      </c>
      <c r="E186" s="21">
        <v>28</v>
      </c>
      <c r="F186" s="21">
        <v>92</v>
      </c>
      <c r="G186" s="21">
        <v>334</v>
      </c>
      <c r="H186" s="2">
        <v>18</v>
      </c>
      <c r="I186" s="21">
        <v>95</v>
      </c>
      <c r="J186" s="21">
        <v>805</v>
      </c>
      <c r="K186" s="21">
        <v>74</v>
      </c>
      <c r="L186" s="21">
        <v>90</v>
      </c>
      <c r="M186" s="40">
        <v>141.22</v>
      </c>
      <c r="N186" s="22">
        <v>19.52</v>
      </c>
      <c r="P186" s="22">
        <v>7.6</v>
      </c>
      <c r="Q186" s="49">
        <v>7.6</v>
      </c>
      <c r="R186" s="49">
        <v>2.5</v>
      </c>
      <c r="S186" s="50">
        <v>2.85</v>
      </c>
      <c r="T186" s="24">
        <v>9</v>
      </c>
      <c r="U186" s="24">
        <f>6+291</f>
        <v>297</v>
      </c>
      <c r="V186" s="40">
        <v>68</v>
      </c>
      <c r="W186" s="40">
        <v>38</v>
      </c>
      <c r="X186" s="46">
        <v>43</v>
      </c>
      <c r="AB186" s="21">
        <v>103430</v>
      </c>
      <c r="AC186" s="21">
        <v>7850</v>
      </c>
      <c r="AD186" s="21">
        <f t="shared" si="66"/>
        <v>111280</v>
      </c>
      <c r="AE186" s="22">
        <f t="shared" si="67"/>
        <v>0.76054825948203597</v>
      </c>
      <c r="AF186" s="22">
        <f t="shared" si="68"/>
        <v>5.7723134844184301E-2</v>
      </c>
      <c r="AI186" s="116">
        <f t="shared" si="69"/>
        <v>0.71952380952380957</v>
      </c>
      <c r="AJ186" s="117">
        <f t="shared" si="70"/>
        <v>1627.347</v>
      </c>
      <c r="AK186" s="118">
        <f t="shared" si="71"/>
        <v>0.79499120664386902</v>
      </c>
      <c r="AL186" s="119">
        <f t="shared" si="72"/>
        <v>1514.0219999999999</v>
      </c>
      <c r="AM186" s="118">
        <f t="shared" si="73"/>
        <v>0.96128380952380943</v>
      </c>
      <c r="AN186" s="131">
        <f t="shared" si="74"/>
        <v>20186.960000000003</v>
      </c>
    </row>
    <row r="187" spans="1:40" x14ac:dyDescent="0.2">
      <c r="A187" s="20" t="s">
        <v>41</v>
      </c>
      <c r="B187" s="21">
        <v>75621</v>
      </c>
      <c r="C187" s="21">
        <v>2439</v>
      </c>
      <c r="D187" s="21">
        <v>409</v>
      </c>
      <c r="E187" s="21">
        <v>20</v>
      </c>
      <c r="F187" s="21">
        <v>92</v>
      </c>
      <c r="G187" s="21">
        <v>223</v>
      </c>
      <c r="H187" s="21">
        <v>8</v>
      </c>
      <c r="I187" s="21">
        <v>96</v>
      </c>
      <c r="J187" s="21">
        <v>776</v>
      </c>
      <c r="K187" s="24">
        <v>58</v>
      </c>
      <c r="L187" s="21">
        <v>91</v>
      </c>
      <c r="M187" s="40">
        <v>87.06</v>
      </c>
      <c r="N187" s="22">
        <v>17.29</v>
      </c>
      <c r="P187" s="22">
        <v>7.6</v>
      </c>
      <c r="Q187" s="49">
        <v>7.6</v>
      </c>
      <c r="R187" s="49">
        <v>3.52</v>
      </c>
      <c r="S187" s="50">
        <v>3.32</v>
      </c>
      <c r="T187" s="24">
        <v>3</v>
      </c>
      <c r="U187" s="24">
        <f>9+54</f>
        <v>63</v>
      </c>
      <c r="V187" s="40">
        <v>68</v>
      </c>
      <c r="W187" s="40">
        <v>28</v>
      </c>
      <c r="X187" s="46">
        <v>56</v>
      </c>
      <c r="AB187" s="21">
        <v>77500</v>
      </c>
      <c r="AC187" s="21">
        <v>6338</v>
      </c>
      <c r="AD187" s="21">
        <f t="shared" si="66"/>
        <v>83838</v>
      </c>
      <c r="AE187" s="22">
        <f t="shared" si="67"/>
        <v>1.0248475952447071</v>
      </c>
      <c r="AF187" s="22">
        <f t="shared" si="68"/>
        <v>8.3812697531109079E-2</v>
      </c>
      <c r="AI187" s="116">
        <f t="shared" si="69"/>
        <v>0.38714285714285712</v>
      </c>
      <c r="AJ187" s="117">
        <f t="shared" si="70"/>
        <v>997.55100000000004</v>
      </c>
      <c r="AK187" s="118">
        <f t="shared" si="71"/>
        <v>0.48732340009770397</v>
      </c>
      <c r="AL187" s="119">
        <f t="shared" si="72"/>
        <v>543.89700000000005</v>
      </c>
      <c r="AM187" s="118">
        <f t="shared" si="73"/>
        <v>0.34533142857142862</v>
      </c>
      <c r="AN187" s="131">
        <f t="shared" si="74"/>
        <v>7251.9600000000009</v>
      </c>
    </row>
    <row r="188" spans="1:40" x14ac:dyDescent="0.2">
      <c r="A188" s="20" t="s">
        <v>42</v>
      </c>
      <c r="B188" s="21">
        <v>133559</v>
      </c>
      <c r="C188" s="21">
        <v>4452</v>
      </c>
      <c r="D188" s="21">
        <v>463</v>
      </c>
      <c r="E188" s="21">
        <v>28</v>
      </c>
      <c r="F188" s="21">
        <v>93</v>
      </c>
      <c r="G188" s="21">
        <v>312</v>
      </c>
      <c r="H188" s="21">
        <v>15</v>
      </c>
      <c r="I188" s="21">
        <v>95</v>
      </c>
      <c r="J188" s="21">
        <v>794</v>
      </c>
      <c r="K188" s="21">
        <v>83</v>
      </c>
      <c r="L188" s="21">
        <v>89</v>
      </c>
      <c r="M188" s="40">
        <v>126.58</v>
      </c>
      <c r="N188" s="22">
        <v>17</v>
      </c>
      <c r="P188" s="22">
        <v>7.1</v>
      </c>
      <c r="Q188" s="49">
        <v>7.3</v>
      </c>
      <c r="R188" s="49">
        <v>3.68</v>
      </c>
      <c r="S188" s="50">
        <v>3.16</v>
      </c>
      <c r="T188" s="24"/>
      <c r="U188" s="24"/>
      <c r="V188" s="40">
        <v>80</v>
      </c>
      <c r="W188" s="40">
        <v>33</v>
      </c>
      <c r="X188" s="46">
        <v>51</v>
      </c>
      <c r="AB188" s="21">
        <v>118220</v>
      </c>
      <c r="AC188" s="21">
        <v>7924</v>
      </c>
      <c r="AD188" s="21">
        <f t="shared" si="66"/>
        <v>126144</v>
      </c>
      <c r="AE188" s="22">
        <f t="shared" si="67"/>
        <v>0.88515188044235127</v>
      </c>
      <c r="AF188" s="22">
        <f t="shared" si="68"/>
        <v>5.9329584677932597E-2</v>
      </c>
      <c r="AI188" s="116">
        <f t="shared" si="69"/>
        <v>0.70666666666666667</v>
      </c>
      <c r="AJ188" s="117">
        <f t="shared" si="70"/>
        <v>2061.2759999999998</v>
      </c>
      <c r="AK188" s="118">
        <f t="shared" si="71"/>
        <v>1.0069741084513921</v>
      </c>
      <c r="AL188" s="119">
        <f t="shared" si="72"/>
        <v>1389.0239999999999</v>
      </c>
      <c r="AM188" s="118">
        <f t="shared" si="73"/>
        <v>0.88191999999999993</v>
      </c>
      <c r="AN188" s="131">
        <f t="shared" si="74"/>
        <v>18520.320000000003</v>
      </c>
    </row>
    <row r="189" spans="1:40" ht="15.75" thickBot="1" x14ac:dyDescent="0.25">
      <c r="A189" s="20" t="s">
        <v>43</v>
      </c>
      <c r="B189" s="21">
        <v>142729</v>
      </c>
      <c r="C189" s="21">
        <v>4604</v>
      </c>
      <c r="D189" s="21">
        <v>410</v>
      </c>
      <c r="E189" s="21">
        <v>26</v>
      </c>
      <c r="F189" s="21">
        <v>92</v>
      </c>
      <c r="G189" s="21">
        <v>288</v>
      </c>
      <c r="H189" s="21">
        <v>9</v>
      </c>
      <c r="I189" s="21">
        <v>97</v>
      </c>
      <c r="J189" s="21">
        <v>705</v>
      </c>
      <c r="K189" s="21">
        <v>75</v>
      </c>
      <c r="L189" s="21">
        <v>88</v>
      </c>
      <c r="M189" s="40">
        <v>87.64</v>
      </c>
      <c r="N189" s="22">
        <v>16.41</v>
      </c>
      <c r="P189" s="22">
        <v>7.4</v>
      </c>
      <c r="Q189" s="49">
        <v>7.3</v>
      </c>
      <c r="R189" s="49">
        <v>2.9</v>
      </c>
      <c r="S189" s="50">
        <v>2.95</v>
      </c>
      <c r="T189" s="42"/>
      <c r="U189" s="42"/>
      <c r="V189" s="40">
        <v>51</v>
      </c>
      <c r="W189" s="40">
        <v>15</v>
      </c>
      <c r="X189" s="46">
        <v>70</v>
      </c>
      <c r="AB189" s="21">
        <v>98810</v>
      </c>
      <c r="AC189" s="21">
        <v>7563</v>
      </c>
      <c r="AD189" s="21">
        <f t="shared" si="66"/>
        <v>106373</v>
      </c>
      <c r="AE189" s="22">
        <f t="shared" si="67"/>
        <v>0.69229098501355713</v>
      </c>
      <c r="AF189" s="22">
        <f t="shared" si="68"/>
        <v>5.2988530712048711E-2</v>
      </c>
      <c r="AI189" s="116">
        <f t="shared" si="69"/>
        <v>0.73079365079365077</v>
      </c>
      <c r="AJ189" s="117">
        <f t="shared" si="70"/>
        <v>1887.64</v>
      </c>
      <c r="AK189" s="118">
        <f t="shared" si="71"/>
        <v>0.92214948705422572</v>
      </c>
      <c r="AL189" s="119">
        <f t="shared" si="72"/>
        <v>1325.952</v>
      </c>
      <c r="AM189" s="118">
        <f t="shared" si="73"/>
        <v>0.84187428571428569</v>
      </c>
      <c r="AN189" s="131">
        <f t="shared" si="74"/>
        <v>17679.36</v>
      </c>
    </row>
    <row r="190" spans="1:40" ht="16.5" thickTop="1" x14ac:dyDescent="0.25">
      <c r="A190" s="36" t="s">
        <v>106</v>
      </c>
      <c r="B190" s="27">
        <f t="shared" ref="B190:U190" si="75">SUM(B178:B189)</f>
        <v>1651357</v>
      </c>
      <c r="C190" s="27">
        <f t="shared" si="75"/>
        <v>54364</v>
      </c>
      <c r="D190" s="27">
        <f t="shared" si="75"/>
        <v>5239</v>
      </c>
      <c r="E190" s="27">
        <f t="shared" si="75"/>
        <v>429</v>
      </c>
      <c r="F190" s="27">
        <f>SUM(F178:F189)</f>
        <v>1084</v>
      </c>
      <c r="G190" s="27">
        <f>SUM(G178:G189)</f>
        <v>3994</v>
      </c>
      <c r="H190" s="27">
        <f>SUM(H178:H189)</f>
        <v>227</v>
      </c>
      <c r="I190" s="27">
        <f>SUM(I178:I189)</f>
        <v>1129</v>
      </c>
      <c r="J190" s="27">
        <f t="shared" si="75"/>
        <v>10474</v>
      </c>
      <c r="K190" s="27">
        <f t="shared" si="75"/>
        <v>1098</v>
      </c>
      <c r="L190" s="27">
        <f>SUM(L178:L189)</f>
        <v>1060</v>
      </c>
      <c r="M190" s="51">
        <f t="shared" si="75"/>
        <v>1560.6</v>
      </c>
      <c r="N190" s="45">
        <f t="shared" si="75"/>
        <v>215.59</v>
      </c>
      <c r="P190" s="45">
        <f t="shared" si="75"/>
        <v>91.799999999999983</v>
      </c>
      <c r="Q190" s="45">
        <f t="shared" si="75"/>
        <v>91.399999999999991</v>
      </c>
      <c r="R190" s="45">
        <f t="shared" si="75"/>
        <v>37.270000000000003</v>
      </c>
      <c r="S190" s="45">
        <f t="shared" si="75"/>
        <v>35.220000000000006</v>
      </c>
      <c r="T190" s="27">
        <f t="shared" si="75"/>
        <v>50</v>
      </c>
      <c r="U190" s="27">
        <f t="shared" si="75"/>
        <v>1364</v>
      </c>
      <c r="V190" s="51">
        <f>SUM(V178:V189)</f>
        <v>869</v>
      </c>
      <c r="W190" s="51">
        <f>SUM(W178:W189)</f>
        <v>388</v>
      </c>
      <c r="X190" s="27">
        <f>SUM(X178:X189)</f>
        <v>662</v>
      </c>
      <c r="AB190" s="27">
        <f>SUM(AB178:AB189)</f>
        <v>1238580</v>
      </c>
      <c r="AC190" s="27">
        <f>SUM(AC178:AC189)</f>
        <v>79641</v>
      </c>
      <c r="AD190" s="27">
        <f>SUM(AD178:AD189)</f>
        <v>1318221</v>
      </c>
      <c r="AE190" s="27">
        <f>SUM(AE178:AE189)</f>
        <v>9.1357985991551054</v>
      </c>
      <c r="AF190" s="27"/>
      <c r="AI190" s="120"/>
      <c r="AJ190" s="121"/>
      <c r="AK190" s="122"/>
      <c r="AL190" s="123"/>
      <c r="AM190" s="122"/>
      <c r="AN190" s="132"/>
    </row>
    <row r="191" spans="1:40" ht="15.75" thickBot="1" x14ac:dyDescent="0.25">
      <c r="A191" s="37" t="s">
        <v>107</v>
      </c>
      <c r="B191" s="30">
        <f t="shared" ref="B191:S191" si="76">AVERAGE(B178:B189)</f>
        <v>137613.08333333334</v>
      </c>
      <c r="C191" s="30">
        <f t="shared" si="76"/>
        <v>4530.333333333333</v>
      </c>
      <c r="D191" s="30">
        <f t="shared" si="76"/>
        <v>436.58333333333331</v>
      </c>
      <c r="E191" s="30">
        <f t="shared" si="76"/>
        <v>35.75</v>
      </c>
      <c r="F191" s="30">
        <f>AVERAGE(F178:F189)</f>
        <v>90.333333333333329</v>
      </c>
      <c r="G191" s="30">
        <f>AVERAGE(G178:G189)</f>
        <v>332.83333333333331</v>
      </c>
      <c r="H191" s="30">
        <f>AVERAGE(H178:H189)</f>
        <v>18.916666666666668</v>
      </c>
      <c r="I191" s="30">
        <f>AVERAGE(I178:I189)</f>
        <v>94.083333333333329</v>
      </c>
      <c r="J191" s="30">
        <f t="shared" si="76"/>
        <v>872.83333333333337</v>
      </c>
      <c r="K191" s="30">
        <f t="shared" si="76"/>
        <v>91.5</v>
      </c>
      <c r="L191" s="30">
        <f>AVERAGE(L178:L189)</f>
        <v>88.333333333333329</v>
      </c>
      <c r="M191" s="52">
        <f t="shared" si="76"/>
        <v>130.04999999999998</v>
      </c>
      <c r="N191" s="38">
        <f t="shared" si="76"/>
        <v>17.965833333333332</v>
      </c>
      <c r="P191" s="38">
        <f t="shared" si="76"/>
        <v>7.6499999999999986</v>
      </c>
      <c r="Q191" s="38">
        <f t="shared" si="76"/>
        <v>7.6166666666666663</v>
      </c>
      <c r="R191" s="38">
        <f t="shared" si="76"/>
        <v>3.1058333333333334</v>
      </c>
      <c r="S191" s="38">
        <f t="shared" si="76"/>
        <v>2.9350000000000005</v>
      </c>
      <c r="T191" s="30"/>
      <c r="U191" s="30"/>
      <c r="V191" s="52">
        <f>AVERAGE(V178:V189)</f>
        <v>72.416666666666671</v>
      </c>
      <c r="W191" s="52">
        <f>AVERAGE(W178:W189)</f>
        <v>32.333333333333336</v>
      </c>
      <c r="X191" s="30">
        <f>AVERAGE(X178:X189)</f>
        <v>55.166666666666664</v>
      </c>
      <c r="AB191" s="30">
        <f>AVERAGE(AB178:AB189)</f>
        <v>103215</v>
      </c>
      <c r="AC191" s="30">
        <f>AVERAGE(AC178:AC189)</f>
        <v>6636.75</v>
      </c>
      <c r="AD191" s="30">
        <f>AVERAGE(AD178:AD189)</f>
        <v>109851.75</v>
      </c>
      <c r="AE191" s="38">
        <f>AVERAGE(AE178:AE189)</f>
        <v>0.76131654992959208</v>
      </c>
      <c r="AF191" s="38">
        <f t="shared" ref="AF191" si="77">AVERAGE(AF178:AF189)</f>
        <v>4.9877606713951417E-2</v>
      </c>
      <c r="AI191" s="124">
        <f t="shared" ref="AI191" si="78">C191/$M$2</f>
        <v>0.71910052910052902</v>
      </c>
      <c r="AJ191" s="125">
        <f t="shared" ref="AJ191" si="79">(C191*D191)/1000</f>
        <v>1977.8680277777776</v>
      </c>
      <c r="AK191" s="126">
        <f t="shared" si="71"/>
        <v>0.96622766378982783</v>
      </c>
      <c r="AL191" s="127">
        <f t="shared" ref="AL191" si="80">(C191*G191)/1000</f>
        <v>1507.8459444444443</v>
      </c>
      <c r="AM191" s="126">
        <f t="shared" si="73"/>
        <v>0.95736250440917092</v>
      </c>
      <c r="AN191" s="133">
        <f>AVERAGE(AN178:AN189)</f>
        <v>20445.536666666667</v>
      </c>
    </row>
    <row r="192" spans="1:40" ht="15.75" thickTop="1" x14ac:dyDescent="0.2"/>
    <row r="194" spans="1:40" ht="15.75" thickBot="1" x14ac:dyDescent="0.25"/>
    <row r="195" spans="1:40" ht="16.5" thickTop="1" x14ac:dyDescent="0.25">
      <c r="A195" s="34" t="s">
        <v>8</v>
      </c>
      <c r="B195" s="12" t="s">
        <v>9</v>
      </c>
      <c r="C195" s="12" t="s">
        <v>9</v>
      </c>
      <c r="D195" s="12" t="s">
        <v>70</v>
      </c>
      <c r="E195" s="12" t="s">
        <v>71</v>
      </c>
      <c r="F195" s="47" t="s">
        <v>4</v>
      </c>
      <c r="G195" s="12" t="s">
        <v>72</v>
      </c>
      <c r="H195" s="12" t="s">
        <v>73</v>
      </c>
      <c r="I195" s="47" t="s">
        <v>5</v>
      </c>
      <c r="J195" s="12" t="s">
        <v>74</v>
      </c>
      <c r="K195" s="12" t="s">
        <v>75</v>
      </c>
      <c r="L195" s="47" t="s">
        <v>17</v>
      </c>
      <c r="M195" s="12" t="s">
        <v>19</v>
      </c>
      <c r="N195" s="13" t="s">
        <v>20</v>
      </c>
      <c r="P195" s="12" t="s">
        <v>82</v>
      </c>
      <c r="Q195" s="12" t="s">
        <v>83</v>
      </c>
      <c r="R195" s="12" t="s">
        <v>84</v>
      </c>
      <c r="S195" s="12" t="s">
        <v>85</v>
      </c>
      <c r="T195" s="153" t="s">
        <v>62</v>
      </c>
      <c r="U195" s="153"/>
      <c r="V195" s="12" t="s">
        <v>53</v>
      </c>
      <c r="W195" s="12" t="s">
        <v>54</v>
      </c>
      <c r="X195" s="86" t="s">
        <v>55</v>
      </c>
      <c r="AB195" s="13" t="s">
        <v>86</v>
      </c>
      <c r="AC195" s="13" t="s">
        <v>87</v>
      </c>
      <c r="AD195" s="13" t="s">
        <v>88</v>
      </c>
      <c r="AE195" s="13" t="s">
        <v>61</v>
      </c>
      <c r="AF195" s="13" t="s">
        <v>87</v>
      </c>
      <c r="AI195" s="108" t="s">
        <v>89</v>
      </c>
      <c r="AJ195" s="109" t="s">
        <v>90</v>
      </c>
      <c r="AK195" s="110" t="s">
        <v>91</v>
      </c>
      <c r="AL195" s="111" t="s">
        <v>89</v>
      </c>
      <c r="AM195" s="110" t="s">
        <v>89</v>
      </c>
      <c r="AN195" s="108" t="s">
        <v>172</v>
      </c>
    </row>
    <row r="196" spans="1:40" ht="16.5" thickBot="1" x14ac:dyDescent="0.3">
      <c r="A196" s="35" t="s">
        <v>108</v>
      </c>
      <c r="B196" s="16" t="s">
        <v>77</v>
      </c>
      <c r="C196" s="17" t="s">
        <v>78</v>
      </c>
      <c r="D196" s="16" t="s">
        <v>26</v>
      </c>
      <c r="E196" s="16" t="s">
        <v>26</v>
      </c>
      <c r="F196" s="48" t="s">
        <v>27</v>
      </c>
      <c r="G196" s="16" t="s">
        <v>26</v>
      </c>
      <c r="H196" s="16" t="s">
        <v>26</v>
      </c>
      <c r="I196" s="48" t="s">
        <v>27</v>
      </c>
      <c r="J196" s="16" t="s">
        <v>26</v>
      </c>
      <c r="K196" s="16" t="s">
        <v>26</v>
      </c>
      <c r="L196" s="48" t="s">
        <v>27</v>
      </c>
      <c r="M196" s="16" t="s">
        <v>29</v>
      </c>
      <c r="N196" s="18" t="s">
        <v>31</v>
      </c>
      <c r="P196" s="16"/>
      <c r="Q196" s="16"/>
      <c r="R196" s="16"/>
      <c r="S196" s="16"/>
      <c r="T196" s="39" t="s">
        <v>66</v>
      </c>
      <c r="U196" s="39" t="s">
        <v>67</v>
      </c>
      <c r="V196" s="16" t="s">
        <v>26</v>
      </c>
      <c r="W196" s="16" t="s">
        <v>26</v>
      </c>
      <c r="X196" s="39" t="s">
        <v>57</v>
      </c>
      <c r="AB196" s="17" t="s">
        <v>64</v>
      </c>
      <c r="AC196" s="17" t="s">
        <v>64</v>
      </c>
      <c r="AD196" s="17" t="s">
        <v>64</v>
      </c>
      <c r="AE196" s="17" t="s">
        <v>65</v>
      </c>
      <c r="AF196" s="17" t="s">
        <v>65</v>
      </c>
      <c r="AI196" s="112" t="s">
        <v>9</v>
      </c>
      <c r="AJ196" s="113" t="s">
        <v>93</v>
      </c>
      <c r="AK196" s="114" t="s">
        <v>94</v>
      </c>
      <c r="AL196" s="115" t="s">
        <v>95</v>
      </c>
      <c r="AM196" s="114" t="s">
        <v>96</v>
      </c>
      <c r="AN196" s="130" t="s">
        <v>173</v>
      </c>
    </row>
    <row r="197" spans="1:40" ht="15.75" thickTop="1" x14ac:dyDescent="0.2">
      <c r="A197" s="20" t="s">
        <v>32</v>
      </c>
      <c r="B197" s="21">
        <v>134377</v>
      </c>
      <c r="C197" s="21">
        <v>4335</v>
      </c>
      <c r="D197" s="21">
        <v>385</v>
      </c>
      <c r="E197" s="21">
        <v>26</v>
      </c>
      <c r="F197" s="21">
        <v>92</v>
      </c>
      <c r="G197" s="21">
        <v>177</v>
      </c>
      <c r="H197" s="21">
        <v>9</v>
      </c>
      <c r="I197" s="21">
        <v>94</v>
      </c>
      <c r="J197" s="21">
        <v>571</v>
      </c>
      <c r="K197" s="21">
        <v>56</v>
      </c>
      <c r="L197" s="21">
        <v>89</v>
      </c>
      <c r="M197" s="40">
        <v>163.65</v>
      </c>
      <c r="N197" s="22">
        <v>16.170000000000002</v>
      </c>
      <c r="P197" s="22">
        <v>7.6</v>
      </c>
      <c r="Q197" s="49">
        <v>7.5</v>
      </c>
      <c r="R197" s="49">
        <v>3.75</v>
      </c>
      <c r="S197" s="50">
        <v>3.73</v>
      </c>
      <c r="T197" s="43"/>
      <c r="U197" s="43"/>
      <c r="V197" s="40">
        <v>66</v>
      </c>
      <c r="W197" s="40">
        <v>20</v>
      </c>
      <c r="X197" s="46">
        <v>64</v>
      </c>
      <c r="AB197" s="21">
        <v>99000</v>
      </c>
      <c r="AC197" s="21">
        <v>7077</v>
      </c>
      <c r="AD197" s="21">
        <f t="shared" ref="AD197:AD208" si="81">SUM(AB197:AC197)</f>
        <v>106077</v>
      </c>
      <c r="AE197" s="22">
        <f t="shared" ref="AE197:AE208" si="82">AB197/B197</f>
        <v>0.73673322071485448</v>
      </c>
      <c r="AF197" s="22">
        <f t="shared" ref="AF197:AF208" si="83">AC197/B197</f>
        <v>5.2665262656555807E-2</v>
      </c>
      <c r="AI197" s="116">
        <f>C197/$M$2</f>
        <v>0.68809523809523809</v>
      </c>
      <c r="AJ197" s="117">
        <f>(C197*D197)/1000</f>
        <v>1668.9749999999999</v>
      </c>
      <c r="AK197" s="118">
        <f>(AJ197)/$O$3</f>
        <v>0.81532730825598432</v>
      </c>
      <c r="AL197" s="119">
        <f>(C197*G197)/1000</f>
        <v>767.29499999999996</v>
      </c>
      <c r="AM197" s="118">
        <f>(AL197)/$Q$3</f>
        <v>0.48717142857142853</v>
      </c>
      <c r="AN197" s="131">
        <f>(0.8*C197*G197)/60</f>
        <v>10230.6</v>
      </c>
    </row>
    <row r="198" spans="1:40" x14ac:dyDescent="0.2">
      <c r="A198" s="20" t="s">
        <v>33</v>
      </c>
      <c r="B198" s="21">
        <v>134728</v>
      </c>
      <c r="C198" s="21">
        <v>4812</v>
      </c>
      <c r="D198" s="21">
        <v>352</v>
      </c>
      <c r="E198" s="21">
        <v>30</v>
      </c>
      <c r="F198" s="21">
        <v>96</v>
      </c>
      <c r="G198" s="21">
        <v>238</v>
      </c>
      <c r="H198" s="21">
        <v>8</v>
      </c>
      <c r="I198" s="21">
        <v>98</v>
      </c>
      <c r="J198" s="21">
        <v>720</v>
      </c>
      <c r="K198" s="21">
        <v>65</v>
      </c>
      <c r="L198" s="21">
        <v>92</v>
      </c>
      <c r="M198" s="40">
        <v>149.56</v>
      </c>
      <c r="N198" s="22">
        <v>15.91</v>
      </c>
      <c r="P198" s="22">
        <v>7.8</v>
      </c>
      <c r="Q198" s="49">
        <v>7.8</v>
      </c>
      <c r="R198" s="53">
        <v>6.58</v>
      </c>
      <c r="S198" s="50">
        <v>4.9800000000000004</v>
      </c>
      <c r="T198" s="24"/>
      <c r="U198" s="24"/>
      <c r="V198" s="40">
        <v>55</v>
      </c>
      <c r="W198" s="40">
        <v>38</v>
      </c>
      <c r="X198" s="46">
        <v>21</v>
      </c>
      <c r="AB198" s="21">
        <v>80810</v>
      </c>
      <c r="AC198" s="21">
        <v>6954</v>
      </c>
      <c r="AD198" s="21">
        <f t="shared" si="81"/>
        <v>87764</v>
      </c>
      <c r="AE198" s="22">
        <f t="shared" si="82"/>
        <v>0.59980108069592064</v>
      </c>
      <c r="AF198" s="22">
        <f t="shared" si="83"/>
        <v>5.1615105991330679E-2</v>
      </c>
      <c r="AI198" s="116">
        <f t="shared" ref="AI198:AI208" si="84">C198/$M$2</f>
        <v>0.76380952380952383</v>
      </c>
      <c r="AJ198" s="117">
        <f t="shared" ref="AJ198:AJ208" si="85">(C198*D198)/1000</f>
        <v>1693.8240000000001</v>
      </c>
      <c r="AK198" s="118">
        <f t="shared" ref="AK198:AK210" si="86">(AJ198)/$O$3</f>
        <v>0.82746653639472401</v>
      </c>
      <c r="AL198" s="119">
        <f t="shared" ref="AL198:AL208" si="87">(C198*G198)/1000</f>
        <v>1145.2560000000001</v>
      </c>
      <c r="AM198" s="118">
        <f t="shared" ref="AM198:AM210" si="88">(AL198)/$Q$3</f>
        <v>0.72714666666666672</v>
      </c>
      <c r="AN198" s="131">
        <f t="shared" ref="AN198:AN208" si="89">(0.8*C198*G198)/60</f>
        <v>15270.08</v>
      </c>
    </row>
    <row r="199" spans="1:40" x14ac:dyDescent="0.2">
      <c r="A199" s="20" t="s">
        <v>34</v>
      </c>
      <c r="B199" s="21">
        <v>156120</v>
      </c>
      <c r="C199" s="21">
        <v>5036</v>
      </c>
      <c r="D199" s="21">
        <v>300</v>
      </c>
      <c r="E199" s="21">
        <v>16</v>
      </c>
      <c r="F199" s="21">
        <v>94</v>
      </c>
      <c r="G199" s="21">
        <v>343</v>
      </c>
      <c r="H199" s="21">
        <v>14</v>
      </c>
      <c r="I199" s="21">
        <v>96</v>
      </c>
      <c r="J199" s="21">
        <v>819</v>
      </c>
      <c r="K199" s="21">
        <v>74</v>
      </c>
      <c r="L199" s="21">
        <v>90</v>
      </c>
      <c r="M199" s="40">
        <v>134.68</v>
      </c>
      <c r="N199" s="22">
        <v>16.47</v>
      </c>
      <c r="P199" s="22">
        <v>7.7</v>
      </c>
      <c r="Q199" s="49">
        <v>7.9</v>
      </c>
      <c r="R199" s="49">
        <v>4.7300000000000004</v>
      </c>
      <c r="S199" s="50">
        <v>4.92</v>
      </c>
      <c r="T199" s="24">
        <v>3</v>
      </c>
      <c r="U199" s="24">
        <v>86</v>
      </c>
      <c r="V199" s="40">
        <v>49</v>
      </c>
      <c r="W199" s="40">
        <v>32</v>
      </c>
      <c r="X199" s="46">
        <v>28</v>
      </c>
      <c r="AB199" s="21">
        <v>100500</v>
      </c>
      <c r="AC199" s="21">
        <v>7866</v>
      </c>
      <c r="AD199" s="21">
        <f t="shared" si="81"/>
        <v>108366</v>
      </c>
      <c r="AE199" s="22">
        <f t="shared" si="82"/>
        <v>0.6437355880092237</v>
      </c>
      <c r="AF199" s="22">
        <f t="shared" si="83"/>
        <v>5.0384319754035359E-2</v>
      </c>
      <c r="AI199" s="116">
        <f t="shared" si="84"/>
        <v>0.79936507936507939</v>
      </c>
      <c r="AJ199" s="117">
        <f t="shared" si="85"/>
        <v>1510.8</v>
      </c>
      <c r="AK199" s="118">
        <f t="shared" si="86"/>
        <v>0.73805569125549586</v>
      </c>
      <c r="AL199" s="119">
        <f t="shared" si="87"/>
        <v>1727.348</v>
      </c>
      <c r="AM199" s="118">
        <f t="shared" si="88"/>
        <v>1.0967288888888889</v>
      </c>
      <c r="AN199" s="131">
        <f t="shared" si="89"/>
        <v>23031.306666666667</v>
      </c>
    </row>
    <row r="200" spans="1:40" x14ac:dyDescent="0.2">
      <c r="A200" s="20" t="s">
        <v>35</v>
      </c>
      <c r="B200" s="21">
        <v>156764</v>
      </c>
      <c r="C200" s="21">
        <v>5225</v>
      </c>
      <c r="D200" s="21">
        <v>408</v>
      </c>
      <c r="E200" s="21">
        <v>18</v>
      </c>
      <c r="F200" s="21">
        <v>92</v>
      </c>
      <c r="G200" s="21">
        <v>206</v>
      </c>
      <c r="H200" s="21">
        <v>11</v>
      </c>
      <c r="I200" s="21">
        <v>93</v>
      </c>
      <c r="J200" s="21">
        <v>640</v>
      </c>
      <c r="K200" s="21">
        <v>50</v>
      </c>
      <c r="L200" s="21">
        <v>89</v>
      </c>
      <c r="M200" s="40">
        <v>118</v>
      </c>
      <c r="N200" s="22">
        <v>16.59</v>
      </c>
      <c r="P200" s="22">
        <v>8.3000000000000007</v>
      </c>
      <c r="Q200" s="49">
        <v>7.7</v>
      </c>
      <c r="R200" s="49">
        <v>5.59</v>
      </c>
      <c r="S200" s="50">
        <v>4.67</v>
      </c>
      <c r="T200" s="24"/>
      <c r="U200" s="24"/>
      <c r="V200" s="40">
        <v>73</v>
      </c>
      <c r="W200" s="40">
        <v>35</v>
      </c>
      <c r="X200" s="46">
        <v>52</v>
      </c>
      <c r="AB200" s="21">
        <v>118360</v>
      </c>
      <c r="AC200" s="21">
        <v>8072</v>
      </c>
      <c r="AD200" s="21">
        <f t="shared" si="81"/>
        <v>126432</v>
      </c>
      <c r="AE200" s="22">
        <f t="shared" si="82"/>
        <v>0.75502028526957721</v>
      </c>
      <c r="AF200" s="22">
        <f t="shared" si="83"/>
        <v>5.1491413845015439E-2</v>
      </c>
      <c r="AI200" s="116">
        <f t="shared" si="84"/>
        <v>0.82936507936507942</v>
      </c>
      <c r="AJ200" s="117">
        <f t="shared" si="85"/>
        <v>2131.8000000000002</v>
      </c>
      <c r="AK200" s="118">
        <f t="shared" si="86"/>
        <v>1.0414264777723499</v>
      </c>
      <c r="AL200" s="119">
        <f t="shared" si="87"/>
        <v>1076.3499999999999</v>
      </c>
      <c r="AM200" s="118">
        <f t="shared" si="88"/>
        <v>0.68339682539682534</v>
      </c>
      <c r="AN200" s="131">
        <f t="shared" si="89"/>
        <v>14351.333333333334</v>
      </c>
    </row>
    <row r="201" spans="1:40" x14ac:dyDescent="0.2">
      <c r="A201" s="20" t="s">
        <v>109</v>
      </c>
      <c r="B201" s="21">
        <v>158183</v>
      </c>
      <c r="C201" s="21">
        <v>5103</v>
      </c>
      <c r="D201" s="21">
        <v>282</v>
      </c>
      <c r="E201" s="21">
        <v>24</v>
      </c>
      <c r="F201" s="21">
        <v>90</v>
      </c>
      <c r="G201" s="21">
        <v>300</v>
      </c>
      <c r="H201" s="21">
        <v>11</v>
      </c>
      <c r="I201" s="21">
        <v>96</v>
      </c>
      <c r="J201" s="21">
        <v>797</v>
      </c>
      <c r="K201" s="21">
        <v>76</v>
      </c>
      <c r="L201" s="21">
        <v>90</v>
      </c>
      <c r="M201" s="40">
        <v>132.58000000000001</v>
      </c>
      <c r="N201" s="22">
        <v>15.95</v>
      </c>
      <c r="P201" s="22">
        <v>7.6</v>
      </c>
      <c r="Q201" s="49">
        <v>7.7</v>
      </c>
      <c r="R201" s="49">
        <v>4.49</v>
      </c>
      <c r="S201" s="50">
        <v>3.98</v>
      </c>
      <c r="T201" s="24">
        <v>4</v>
      </c>
      <c r="U201" s="24">
        <v>166</v>
      </c>
      <c r="V201" s="40">
        <v>50</v>
      </c>
      <c r="W201" s="40">
        <v>29</v>
      </c>
      <c r="X201" s="46">
        <v>33</v>
      </c>
      <c r="AB201" s="21">
        <v>115210</v>
      </c>
      <c r="AC201" s="21">
        <v>8262</v>
      </c>
      <c r="AD201" s="21">
        <f t="shared" si="81"/>
        <v>123472</v>
      </c>
      <c r="AE201" s="22">
        <f t="shared" si="82"/>
        <v>0.72833363888660607</v>
      </c>
      <c r="AF201" s="22">
        <f t="shared" si="83"/>
        <v>5.2230644253807301E-2</v>
      </c>
      <c r="AI201" s="116">
        <f t="shared" si="84"/>
        <v>0.81</v>
      </c>
      <c r="AJ201" s="117">
        <f t="shared" si="85"/>
        <v>1439.046</v>
      </c>
      <c r="AK201" s="118">
        <f t="shared" si="86"/>
        <v>0.7030024425989253</v>
      </c>
      <c r="AL201" s="119">
        <f t="shared" si="87"/>
        <v>1530.9</v>
      </c>
      <c r="AM201" s="118">
        <f t="shared" si="88"/>
        <v>0.97200000000000009</v>
      </c>
      <c r="AN201" s="131">
        <f t="shared" si="89"/>
        <v>20412</v>
      </c>
    </row>
    <row r="202" spans="1:40" x14ac:dyDescent="0.2">
      <c r="A202" s="20" t="s">
        <v>37</v>
      </c>
      <c r="B202" s="21">
        <v>157205</v>
      </c>
      <c r="C202" s="21">
        <v>5240</v>
      </c>
      <c r="D202" s="21">
        <v>304</v>
      </c>
      <c r="E202" s="21">
        <v>15</v>
      </c>
      <c r="F202" s="21">
        <v>95</v>
      </c>
      <c r="G202" s="21">
        <v>262</v>
      </c>
      <c r="H202" s="21">
        <v>15</v>
      </c>
      <c r="I202" s="21">
        <v>94</v>
      </c>
      <c r="J202" s="21">
        <v>802</v>
      </c>
      <c r="K202" s="21">
        <v>66</v>
      </c>
      <c r="L202" s="21">
        <v>91</v>
      </c>
      <c r="M202" s="40">
        <v>43.9</v>
      </c>
      <c r="N202" s="22">
        <v>16.2</v>
      </c>
      <c r="P202" s="22">
        <v>7.8</v>
      </c>
      <c r="Q202" s="49">
        <v>7.5</v>
      </c>
      <c r="R202" s="49">
        <v>3.5</v>
      </c>
      <c r="S202" s="50">
        <v>3.86</v>
      </c>
      <c r="T202" s="24">
        <v>3</v>
      </c>
      <c r="U202" s="24">
        <v>82</v>
      </c>
      <c r="V202" s="40">
        <v>42</v>
      </c>
      <c r="W202" s="40">
        <v>27</v>
      </c>
      <c r="X202" s="46">
        <v>31</v>
      </c>
      <c r="AB202" s="21">
        <v>118210</v>
      </c>
      <c r="AC202" s="21">
        <v>9306</v>
      </c>
      <c r="AD202" s="21">
        <f t="shared" si="81"/>
        <v>127516</v>
      </c>
      <c r="AE202" s="22">
        <f t="shared" si="82"/>
        <v>0.75194809325403134</v>
      </c>
      <c r="AF202" s="22">
        <f t="shared" si="83"/>
        <v>5.9196590439235391E-2</v>
      </c>
      <c r="AI202" s="116">
        <f t="shared" si="84"/>
        <v>0.83174603174603179</v>
      </c>
      <c r="AJ202" s="117">
        <f t="shared" si="85"/>
        <v>1592.96</v>
      </c>
      <c r="AK202" s="118">
        <f t="shared" si="86"/>
        <v>0.77819247679531023</v>
      </c>
      <c r="AL202" s="119">
        <f t="shared" si="87"/>
        <v>1372.88</v>
      </c>
      <c r="AM202" s="118">
        <f t="shared" si="88"/>
        <v>0.87166984126984137</v>
      </c>
      <c r="AN202" s="131">
        <f t="shared" si="89"/>
        <v>18305.066666666666</v>
      </c>
    </row>
    <row r="203" spans="1:40" x14ac:dyDescent="0.2">
      <c r="A203" s="20" t="s">
        <v>38</v>
      </c>
      <c r="B203" s="21">
        <v>178976</v>
      </c>
      <c r="C203" s="21">
        <v>5773</v>
      </c>
      <c r="D203" s="21">
        <v>336</v>
      </c>
      <c r="E203" s="21">
        <v>24</v>
      </c>
      <c r="F203" s="21">
        <v>93</v>
      </c>
      <c r="G203" s="21">
        <v>265</v>
      </c>
      <c r="H203" s="21">
        <v>13</v>
      </c>
      <c r="I203" s="21">
        <v>95</v>
      </c>
      <c r="J203" s="21">
        <v>631</v>
      </c>
      <c r="K203" s="21">
        <v>96</v>
      </c>
      <c r="L203" s="21">
        <v>82</v>
      </c>
      <c r="M203" s="40">
        <v>59.1</v>
      </c>
      <c r="N203" s="22">
        <v>15.44</v>
      </c>
      <c r="P203" s="22">
        <v>7.7</v>
      </c>
      <c r="Q203" s="49">
        <v>7.9</v>
      </c>
      <c r="R203" s="49">
        <v>3.15</v>
      </c>
      <c r="S203" s="50">
        <v>3.22</v>
      </c>
      <c r="T203" s="24">
        <f>1+4</f>
        <v>5</v>
      </c>
      <c r="U203" s="24">
        <f>40+36</f>
        <v>76</v>
      </c>
      <c r="V203" s="40">
        <v>36</v>
      </c>
      <c r="W203" s="40">
        <v>32</v>
      </c>
      <c r="X203" s="46">
        <v>14</v>
      </c>
      <c r="AB203" s="21">
        <v>110760</v>
      </c>
      <c r="AC203" s="21">
        <v>10133</v>
      </c>
      <c r="AD203" s="21">
        <f t="shared" si="81"/>
        <v>120893</v>
      </c>
      <c r="AE203" s="22">
        <f t="shared" si="82"/>
        <v>0.61885392454854282</v>
      </c>
      <c r="AF203" s="22">
        <f t="shared" si="83"/>
        <v>5.6616529590559628E-2</v>
      </c>
      <c r="AI203" s="116">
        <f t="shared" si="84"/>
        <v>0.91634920634920636</v>
      </c>
      <c r="AJ203" s="117">
        <f t="shared" si="85"/>
        <v>1939.7280000000001</v>
      </c>
      <c r="AK203" s="118">
        <f t="shared" si="86"/>
        <v>0.94759550561797756</v>
      </c>
      <c r="AL203" s="119">
        <f t="shared" si="87"/>
        <v>1529.845</v>
      </c>
      <c r="AM203" s="118">
        <f t="shared" si="88"/>
        <v>0.97133015873015871</v>
      </c>
      <c r="AN203" s="131">
        <f t="shared" si="89"/>
        <v>20397.933333333338</v>
      </c>
    </row>
    <row r="204" spans="1:40" x14ac:dyDescent="0.2">
      <c r="A204" s="20" t="s">
        <v>39</v>
      </c>
      <c r="B204" s="21">
        <v>167786</v>
      </c>
      <c r="C204" s="21">
        <v>5412</v>
      </c>
      <c r="D204" s="21">
        <v>377</v>
      </c>
      <c r="E204" s="21">
        <v>128</v>
      </c>
      <c r="F204" s="21">
        <v>63</v>
      </c>
      <c r="G204" s="21">
        <v>242</v>
      </c>
      <c r="H204" s="21">
        <v>37</v>
      </c>
      <c r="I204" s="21">
        <v>89</v>
      </c>
      <c r="J204" s="21">
        <v>769</v>
      </c>
      <c r="K204" s="21">
        <v>290</v>
      </c>
      <c r="L204" s="21">
        <v>66</v>
      </c>
      <c r="M204" s="40">
        <v>110</v>
      </c>
      <c r="N204" s="22">
        <v>21.4</v>
      </c>
      <c r="P204" s="22">
        <v>7.4</v>
      </c>
      <c r="Q204" s="49">
        <v>7.6</v>
      </c>
      <c r="R204" s="49">
        <v>3.17</v>
      </c>
      <c r="S204" s="50">
        <v>3.16</v>
      </c>
      <c r="T204" s="24"/>
      <c r="U204" s="24"/>
      <c r="V204" s="40">
        <v>64</v>
      </c>
      <c r="W204" s="40"/>
      <c r="X204" s="46"/>
      <c r="AB204" s="21">
        <v>12540</v>
      </c>
      <c r="AC204" s="21">
        <v>4018</v>
      </c>
      <c r="AD204" s="21">
        <f t="shared" si="81"/>
        <v>16558</v>
      </c>
      <c r="AE204" s="22">
        <f t="shared" si="82"/>
        <v>7.4738059194450077E-2</v>
      </c>
      <c r="AF204" s="22">
        <f t="shared" si="83"/>
        <v>2.3947170800901148E-2</v>
      </c>
      <c r="AI204" s="116">
        <f t="shared" si="84"/>
        <v>0.85904761904761906</v>
      </c>
      <c r="AJ204" s="117">
        <f t="shared" si="85"/>
        <v>2040.3240000000001</v>
      </c>
      <c r="AK204" s="118">
        <f t="shared" si="86"/>
        <v>0.99673864191499761</v>
      </c>
      <c r="AL204" s="119">
        <f t="shared" si="87"/>
        <v>1309.704</v>
      </c>
      <c r="AM204" s="118">
        <f t="shared" si="88"/>
        <v>0.83155809523809521</v>
      </c>
      <c r="AN204" s="131">
        <f t="shared" si="89"/>
        <v>17462.72</v>
      </c>
    </row>
    <row r="205" spans="1:40" x14ac:dyDescent="0.2">
      <c r="A205" s="20" t="s">
        <v>40</v>
      </c>
      <c r="B205" s="21">
        <v>155760</v>
      </c>
      <c r="C205" s="21">
        <v>5192</v>
      </c>
      <c r="D205" s="21">
        <v>325</v>
      </c>
      <c r="E205" s="21">
        <v>26</v>
      </c>
      <c r="F205" s="21">
        <v>92</v>
      </c>
      <c r="G205" s="21">
        <v>255</v>
      </c>
      <c r="H205" s="2">
        <v>15</v>
      </c>
      <c r="I205" s="21">
        <v>94</v>
      </c>
      <c r="J205" s="21">
        <v>808</v>
      </c>
      <c r="K205" s="21">
        <v>110</v>
      </c>
      <c r="L205" s="21">
        <v>86</v>
      </c>
      <c r="M205" s="40">
        <v>109</v>
      </c>
      <c r="N205" s="22">
        <v>20.68</v>
      </c>
      <c r="P205" s="22">
        <v>7.3</v>
      </c>
      <c r="Q205" s="49">
        <v>7.5</v>
      </c>
      <c r="R205" s="49">
        <v>3.97</v>
      </c>
      <c r="S205" s="50">
        <v>4.38</v>
      </c>
      <c r="T205" s="24">
        <v>2</v>
      </c>
      <c r="U205" s="24">
        <v>80</v>
      </c>
      <c r="V205" s="40">
        <v>88</v>
      </c>
      <c r="W205" s="40">
        <v>23</v>
      </c>
      <c r="X205" s="46">
        <v>23</v>
      </c>
      <c r="AB205" s="21">
        <v>151550</v>
      </c>
      <c r="AC205" s="21">
        <v>8881</v>
      </c>
      <c r="AD205" s="21">
        <f t="shared" si="81"/>
        <v>160431</v>
      </c>
      <c r="AE205" s="22">
        <f t="shared" si="82"/>
        <v>0.97297123780174632</v>
      </c>
      <c r="AF205" s="22">
        <f t="shared" si="83"/>
        <v>5.7017205957883926E-2</v>
      </c>
      <c r="AI205" s="116">
        <f t="shared" si="84"/>
        <v>0.82412698412698415</v>
      </c>
      <c r="AJ205" s="117">
        <f t="shared" si="85"/>
        <v>1687.4</v>
      </c>
      <c r="AK205" s="118">
        <f t="shared" si="86"/>
        <v>0.82432828529555446</v>
      </c>
      <c r="AL205" s="119">
        <f t="shared" si="87"/>
        <v>1323.96</v>
      </c>
      <c r="AM205" s="118">
        <f t="shared" si="88"/>
        <v>0.84060952380952381</v>
      </c>
      <c r="AN205" s="131">
        <f t="shared" si="89"/>
        <v>17652.8</v>
      </c>
    </row>
    <row r="206" spans="1:40" x14ac:dyDescent="0.2">
      <c r="A206" s="20" t="s">
        <v>41</v>
      </c>
      <c r="B206" s="21">
        <v>164772</v>
      </c>
      <c r="C206" s="21">
        <v>5315</v>
      </c>
      <c r="D206" s="21">
        <v>306</v>
      </c>
      <c r="E206" s="21">
        <v>21</v>
      </c>
      <c r="F206" s="21">
        <v>97</v>
      </c>
      <c r="G206" s="21">
        <v>257</v>
      </c>
      <c r="H206" s="21">
        <v>9</v>
      </c>
      <c r="I206" s="21">
        <v>98</v>
      </c>
      <c r="J206" s="21">
        <v>704</v>
      </c>
      <c r="K206" s="24">
        <v>51</v>
      </c>
      <c r="L206" s="21">
        <v>92</v>
      </c>
      <c r="M206" s="40">
        <v>114.36</v>
      </c>
      <c r="N206" s="22">
        <v>18.59</v>
      </c>
      <c r="P206" s="22">
        <v>7.4</v>
      </c>
      <c r="Q206" s="49">
        <v>7.5</v>
      </c>
      <c r="R206" s="49">
        <v>3.86</v>
      </c>
      <c r="S206" s="50">
        <v>4.53</v>
      </c>
      <c r="T206" s="24"/>
      <c r="U206" s="24"/>
      <c r="V206" s="40">
        <v>35</v>
      </c>
      <c r="W206" s="40">
        <v>9</v>
      </c>
      <c r="X206" s="46">
        <v>63</v>
      </c>
      <c r="AB206" s="21">
        <v>109220</v>
      </c>
      <c r="AC206" s="21">
        <v>9111</v>
      </c>
      <c r="AD206" s="21">
        <f t="shared" si="81"/>
        <v>118331</v>
      </c>
      <c r="AE206" s="22">
        <f t="shared" si="82"/>
        <v>0.66285533949942954</v>
      </c>
      <c r="AF206" s="22">
        <f t="shared" si="83"/>
        <v>5.5294588886461292E-2</v>
      </c>
      <c r="AI206" s="116">
        <f t="shared" si="84"/>
        <v>0.84365079365079365</v>
      </c>
      <c r="AJ206" s="117">
        <f t="shared" si="85"/>
        <v>1626.39</v>
      </c>
      <c r="AK206" s="118">
        <f t="shared" si="86"/>
        <v>0.79452369320957505</v>
      </c>
      <c r="AL206" s="119">
        <f t="shared" si="87"/>
        <v>1365.9549999999999</v>
      </c>
      <c r="AM206" s="118">
        <f t="shared" si="88"/>
        <v>0.86727301587301586</v>
      </c>
      <c r="AN206" s="131">
        <f t="shared" si="89"/>
        <v>18212.733333333334</v>
      </c>
    </row>
    <row r="207" spans="1:40" x14ac:dyDescent="0.2">
      <c r="A207" s="20" t="s">
        <v>42</v>
      </c>
      <c r="B207" s="21">
        <v>130684</v>
      </c>
      <c r="C207" s="21">
        <v>4839</v>
      </c>
      <c r="D207" s="21">
        <v>274</v>
      </c>
      <c r="E207" s="21">
        <v>22</v>
      </c>
      <c r="F207" s="21">
        <v>89</v>
      </c>
      <c r="G207" s="21">
        <v>156</v>
      </c>
      <c r="H207" s="21">
        <v>10</v>
      </c>
      <c r="I207" s="21">
        <v>94</v>
      </c>
      <c r="J207" s="21">
        <v>501</v>
      </c>
      <c r="K207" s="21">
        <v>49</v>
      </c>
      <c r="L207" s="21">
        <v>87</v>
      </c>
      <c r="M207" s="40">
        <v>98</v>
      </c>
      <c r="N207" s="22">
        <v>15.79</v>
      </c>
      <c r="P207" s="22">
        <v>7.5</v>
      </c>
      <c r="Q207" s="49">
        <v>7.4</v>
      </c>
      <c r="R207" s="49">
        <v>4.0999999999999996</v>
      </c>
      <c r="S207" s="50">
        <v>4.6500000000000004</v>
      </c>
      <c r="T207" s="24">
        <v>1</v>
      </c>
      <c r="U207" s="24">
        <v>56</v>
      </c>
      <c r="V207" s="40">
        <v>41</v>
      </c>
      <c r="W207" s="40">
        <v>17</v>
      </c>
      <c r="X207" s="46">
        <v>56</v>
      </c>
      <c r="AB207" s="21">
        <v>101680</v>
      </c>
      <c r="AC207" s="21">
        <v>7484</v>
      </c>
      <c r="AD207" s="21">
        <f t="shared" si="81"/>
        <v>109164</v>
      </c>
      <c r="AE207" s="22">
        <f t="shared" si="82"/>
        <v>0.77806005325824124</v>
      </c>
      <c r="AF207" s="22">
        <f t="shared" si="83"/>
        <v>5.7267913440053872E-2</v>
      </c>
      <c r="AI207" s="116">
        <f t="shared" si="84"/>
        <v>0.76809523809523805</v>
      </c>
      <c r="AJ207" s="117">
        <f t="shared" si="85"/>
        <v>1325.886</v>
      </c>
      <c r="AK207" s="118">
        <f t="shared" si="86"/>
        <v>0.64772154372252078</v>
      </c>
      <c r="AL207" s="119">
        <f t="shared" si="87"/>
        <v>754.88400000000001</v>
      </c>
      <c r="AM207" s="118">
        <f t="shared" si="88"/>
        <v>0.47929142857142859</v>
      </c>
      <c r="AN207" s="131">
        <f t="shared" si="89"/>
        <v>10065.120000000001</v>
      </c>
    </row>
    <row r="208" spans="1:40" ht="15.75" thickBot="1" x14ac:dyDescent="0.25">
      <c r="A208" s="20" t="s">
        <v>43</v>
      </c>
      <c r="B208" s="21">
        <v>145921</v>
      </c>
      <c r="C208" s="21">
        <f>(B208/31)</f>
        <v>4707.1290322580644</v>
      </c>
      <c r="D208" s="21">
        <v>485</v>
      </c>
      <c r="E208" s="21">
        <v>18</v>
      </c>
      <c r="F208" s="21">
        <v>96</v>
      </c>
      <c r="G208" s="21">
        <v>284</v>
      </c>
      <c r="H208" s="21">
        <v>23</v>
      </c>
      <c r="I208" s="21">
        <v>92</v>
      </c>
      <c r="J208" s="21">
        <v>693</v>
      </c>
      <c r="K208" s="21">
        <v>78</v>
      </c>
      <c r="L208" s="21">
        <v>88</v>
      </c>
      <c r="M208" s="40">
        <v>76.02</v>
      </c>
      <c r="N208" s="22">
        <v>17.87</v>
      </c>
      <c r="P208" s="22">
        <v>7.7</v>
      </c>
      <c r="Q208" s="49">
        <v>3.57</v>
      </c>
      <c r="R208" s="49">
        <v>7.5</v>
      </c>
      <c r="S208" s="50">
        <v>3.86</v>
      </c>
      <c r="T208" s="42"/>
      <c r="U208" s="42"/>
      <c r="V208" s="40">
        <v>36</v>
      </c>
      <c r="W208" s="40">
        <v>21</v>
      </c>
      <c r="X208" s="46">
        <v>41</v>
      </c>
      <c r="AB208" s="21">
        <v>101620</v>
      </c>
      <c r="AC208" s="21">
        <v>8586</v>
      </c>
      <c r="AD208" s="21">
        <f t="shared" si="81"/>
        <v>110206</v>
      </c>
      <c r="AE208" s="22">
        <f t="shared" si="82"/>
        <v>0.69640421872108882</v>
      </c>
      <c r="AF208" s="22">
        <f t="shared" si="83"/>
        <v>5.8840057291274048E-2</v>
      </c>
      <c r="AI208" s="116">
        <f t="shared" si="84"/>
        <v>0.74716333845366101</v>
      </c>
      <c r="AJ208" s="117">
        <f t="shared" si="85"/>
        <v>2282.9575806451612</v>
      </c>
      <c r="AK208" s="118">
        <f t="shared" si="86"/>
        <v>1.1152699465779976</v>
      </c>
      <c r="AL208" s="119">
        <f t="shared" si="87"/>
        <v>1336.8246451612902</v>
      </c>
      <c r="AM208" s="118">
        <f t="shared" si="88"/>
        <v>0.84877755248335884</v>
      </c>
      <c r="AN208" s="131">
        <f t="shared" si="89"/>
        <v>17824.328602150541</v>
      </c>
    </row>
    <row r="209" spans="1:40" ht="16.5" thickTop="1" x14ac:dyDescent="0.25">
      <c r="A209" s="36" t="s">
        <v>110</v>
      </c>
      <c r="B209" s="27">
        <f t="shared" ref="B209:U209" si="90">SUM(B197:B208)</f>
        <v>1841276</v>
      </c>
      <c r="C209" s="27">
        <f t="shared" si="90"/>
        <v>60989.129032258061</v>
      </c>
      <c r="D209" s="27">
        <f t="shared" si="90"/>
        <v>4134</v>
      </c>
      <c r="E209" s="27">
        <f t="shared" si="90"/>
        <v>368</v>
      </c>
      <c r="F209" s="27">
        <f>SUM(F197:F208)</f>
        <v>1089</v>
      </c>
      <c r="G209" s="27">
        <f>SUM(G197:G208)</f>
        <v>2985</v>
      </c>
      <c r="H209" s="27">
        <f>SUM(H197:H208)</f>
        <v>175</v>
      </c>
      <c r="I209" s="27">
        <f>SUM(I197:I208)</f>
        <v>1133</v>
      </c>
      <c r="J209" s="27">
        <f t="shared" si="90"/>
        <v>8455</v>
      </c>
      <c r="K209" s="27">
        <f t="shared" si="90"/>
        <v>1061</v>
      </c>
      <c r="L209" s="27">
        <f>SUM(L197:L208)</f>
        <v>1042</v>
      </c>
      <c r="M209" s="51">
        <f t="shared" si="90"/>
        <v>1308.8500000000001</v>
      </c>
      <c r="N209" s="45">
        <f t="shared" si="90"/>
        <v>207.06</v>
      </c>
      <c r="P209" s="45">
        <f t="shared" si="90"/>
        <v>91.800000000000011</v>
      </c>
      <c r="Q209" s="45">
        <f t="shared" si="90"/>
        <v>87.57</v>
      </c>
      <c r="R209" s="45">
        <f t="shared" si="90"/>
        <v>54.39</v>
      </c>
      <c r="S209" s="45">
        <f t="shared" si="90"/>
        <v>49.94</v>
      </c>
      <c r="T209" s="27">
        <f t="shared" si="90"/>
        <v>18</v>
      </c>
      <c r="U209" s="27">
        <f t="shared" si="90"/>
        <v>546</v>
      </c>
      <c r="V209" s="51">
        <f>SUM(V197:V208)</f>
        <v>635</v>
      </c>
      <c r="W209" s="51">
        <f>SUM(W197:W208)</f>
        <v>283</v>
      </c>
      <c r="X209" s="27">
        <f>SUM(X197:X208)</f>
        <v>426</v>
      </c>
      <c r="AB209" s="27">
        <f>SUM(AB197:AB208)</f>
        <v>1219460</v>
      </c>
      <c r="AC209" s="27">
        <f>SUM(AC197:AC208)</f>
        <v>95750</v>
      </c>
      <c r="AD209" s="27">
        <f>SUM(AD197:AD208)</f>
        <v>1315210</v>
      </c>
      <c r="AE209" s="27">
        <f>SUM(AE197:AE208)</f>
        <v>8.0194547398537139</v>
      </c>
      <c r="AF209" s="27"/>
      <c r="AI209" s="120"/>
      <c r="AJ209" s="121"/>
      <c r="AK209" s="122"/>
      <c r="AL209" s="123"/>
      <c r="AM209" s="122"/>
      <c r="AN209" s="132"/>
    </row>
    <row r="210" spans="1:40" ht="15.75" thickBot="1" x14ac:dyDescent="0.25">
      <c r="A210" s="37" t="s">
        <v>111</v>
      </c>
      <c r="B210" s="30">
        <f t="shared" ref="B210:S210" si="91">AVERAGE(B197:B208)</f>
        <v>153439.66666666666</v>
      </c>
      <c r="C210" s="30">
        <f t="shared" si="91"/>
        <v>5082.4274193548381</v>
      </c>
      <c r="D210" s="30">
        <f t="shared" si="91"/>
        <v>344.5</v>
      </c>
      <c r="E210" s="30">
        <f t="shared" si="91"/>
        <v>30.666666666666668</v>
      </c>
      <c r="F210" s="30">
        <f>AVERAGE(F197:F208)</f>
        <v>90.75</v>
      </c>
      <c r="G210" s="30">
        <f>AVERAGE(G197:G208)</f>
        <v>248.75</v>
      </c>
      <c r="H210" s="30">
        <f>AVERAGE(H197:H208)</f>
        <v>14.583333333333334</v>
      </c>
      <c r="I210" s="30">
        <f>AVERAGE(I197:I208)</f>
        <v>94.416666666666671</v>
      </c>
      <c r="J210" s="30">
        <f t="shared" si="91"/>
        <v>704.58333333333337</v>
      </c>
      <c r="K210" s="30">
        <f t="shared" si="91"/>
        <v>88.416666666666671</v>
      </c>
      <c r="L210" s="30">
        <f>AVERAGE(L197:L208)</f>
        <v>86.833333333333329</v>
      </c>
      <c r="M210" s="52">
        <f t="shared" si="91"/>
        <v>109.07083333333334</v>
      </c>
      <c r="N210" s="38">
        <f t="shared" si="91"/>
        <v>17.254999999999999</v>
      </c>
      <c r="P210" s="38">
        <f t="shared" si="91"/>
        <v>7.6500000000000012</v>
      </c>
      <c r="Q210" s="38">
        <f t="shared" si="91"/>
        <v>7.2974999999999994</v>
      </c>
      <c r="R210" s="38">
        <f t="shared" si="91"/>
        <v>4.5324999999999998</v>
      </c>
      <c r="S210" s="38">
        <f t="shared" si="91"/>
        <v>4.1616666666666662</v>
      </c>
      <c r="T210" s="30"/>
      <c r="U210" s="30"/>
      <c r="V210" s="52">
        <f>AVERAGE(V197:V208)</f>
        <v>52.916666666666664</v>
      </c>
      <c r="W210" s="52">
        <f>AVERAGE(W197:W208)</f>
        <v>25.727272727272727</v>
      </c>
      <c r="X210" s="30">
        <f>AVERAGE(X197:X208)</f>
        <v>38.727272727272727</v>
      </c>
      <c r="AB210" s="30">
        <f>AVERAGE(AB197:AB208)</f>
        <v>101621.66666666667</v>
      </c>
      <c r="AC210" s="30">
        <f>AVERAGE(AC197:AC208)</f>
        <v>7979.166666666667</v>
      </c>
      <c r="AD210" s="30">
        <f>AVERAGE(AD197:AD208)</f>
        <v>109600.83333333333</v>
      </c>
      <c r="AE210" s="38">
        <f>AVERAGE(AE197:AE208)</f>
        <v>0.66828789498780949</v>
      </c>
      <c r="AF210" s="38">
        <f t="shared" ref="AF210" si="92">AVERAGE(AF197:AF208)</f>
        <v>5.2213900242259498E-2</v>
      </c>
      <c r="AI210" s="124">
        <f t="shared" ref="AI210" si="93">C210/$M$2</f>
        <v>0.80673451100870441</v>
      </c>
      <c r="AJ210" s="125">
        <f t="shared" ref="AJ210" si="94">(C210*D210)/1000</f>
        <v>1750.8962459677418</v>
      </c>
      <c r="AK210" s="126">
        <f t="shared" si="86"/>
        <v>0.85534745772727983</v>
      </c>
      <c r="AL210" s="127">
        <f t="shared" ref="AL210" si="95">(C210*G210)/1000</f>
        <v>1264.253820564516</v>
      </c>
      <c r="AM210" s="126">
        <f t="shared" si="88"/>
        <v>0.80270083845366091</v>
      </c>
      <c r="AN210" s="133">
        <f>AVERAGE(AN197:AN208)</f>
        <v>16934.668494623656</v>
      </c>
    </row>
    <row r="211" spans="1:40" ht="15.75" thickTop="1" x14ac:dyDescent="0.2"/>
    <row r="212" spans="1:40" ht="15.75" thickBot="1" x14ac:dyDescent="0.25"/>
    <row r="213" spans="1:40" ht="16.5" thickTop="1" x14ac:dyDescent="0.25">
      <c r="A213" s="34" t="s">
        <v>8</v>
      </c>
      <c r="B213" s="12" t="s">
        <v>9</v>
      </c>
      <c r="C213" s="12" t="s">
        <v>9</v>
      </c>
      <c r="D213" s="12" t="s">
        <v>70</v>
      </c>
      <c r="E213" s="12" t="s">
        <v>71</v>
      </c>
      <c r="F213" s="47" t="s">
        <v>4</v>
      </c>
      <c r="G213" s="12" t="s">
        <v>72</v>
      </c>
      <c r="H213" s="12" t="s">
        <v>73</v>
      </c>
      <c r="I213" s="47" t="s">
        <v>5</v>
      </c>
      <c r="J213" s="12" t="s">
        <v>74</v>
      </c>
      <c r="K213" s="12" t="s">
        <v>75</v>
      </c>
      <c r="L213" s="47" t="s">
        <v>17</v>
      </c>
      <c r="M213" s="12" t="s">
        <v>19</v>
      </c>
      <c r="N213" s="13" t="s">
        <v>20</v>
      </c>
      <c r="P213" s="12" t="s">
        <v>82</v>
      </c>
      <c r="Q213" s="12" t="s">
        <v>83</v>
      </c>
      <c r="R213" s="12" t="s">
        <v>84</v>
      </c>
      <c r="S213" s="12" t="s">
        <v>85</v>
      </c>
      <c r="T213" s="153" t="s">
        <v>62</v>
      </c>
      <c r="U213" s="153"/>
      <c r="V213" s="12" t="s">
        <v>53</v>
      </c>
      <c r="W213" s="12" t="s">
        <v>54</v>
      </c>
      <c r="X213" s="86" t="s">
        <v>55</v>
      </c>
      <c r="AB213" s="13" t="s">
        <v>86</v>
      </c>
      <c r="AC213" s="13" t="s">
        <v>87</v>
      </c>
      <c r="AD213" s="13" t="s">
        <v>88</v>
      </c>
      <c r="AE213" s="13" t="s">
        <v>61</v>
      </c>
      <c r="AF213" s="13" t="s">
        <v>87</v>
      </c>
      <c r="AI213" s="108" t="s">
        <v>89</v>
      </c>
      <c r="AJ213" s="109" t="s">
        <v>90</v>
      </c>
      <c r="AK213" s="110" t="s">
        <v>91</v>
      </c>
      <c r="AL213" s="111" t="s">
        <v>89</v>
      </c>
      <c r="AM213" s="110" t="s">
        <v>89</v>
      </c>
      <c r="AN213" s="108" t="s">
        <v>172</v>
      </c>
    </row>
    <row r="214" spans="1:40" ht="16.5" thickBot="1" x14ac:dyDescent="0.3">
      <c r="A214" s="35" t="s">
        <v>112</v>
      </c>
      <c r="B214" s="16" t="s">
        <v>77</v>
      </c>
      <c r="C214" s="17" t="s">
        <v>78</v>
      </c>
      <c r="D214" s="16" t="s">
        <v>26</v>
      </c>
      <c r="E214" s="16" t="s">
        <v>26</v>
      </c>
      <c r="F214" s="48" t="s">
        <v>27</v>
      </c>
      <c r="G214" s="16" t="s">
        <v>26</v>
      </c>
      <c r="H214" s="16" t="s">
        <v>26</v>
      </c>
      <c r="I214" s="48" t="s">
        <v>27</v>
      </c>
      <c r="J214" s="16" t="s">
        <v>26</v>
      </c>
      <c r="K214" s="16" t="s">
        <v>26</v>
      </c>
      <c r="L214" s="48" t="s">
        <v>27</v>
      </c>
      <c r="M214" s="16" t="s">
        <v>29</v>
      </c>
      <c r="N214" s="18" t="s">
        <v>31</v>
      </c>
      <c r="P214" s="16"/>
      <c r="Q214" s="16"/>
      <c r="R214" s="16"/>
      <c r="S214" s="16"/>
      <c r="T214" s="39" t="s">
        <v>66</v>
      </c>
      <c r="U214" s="39" t="s">
        <v>67</v>
      </c>
      <c r="V214" s="16" t="s">
        <v>26</v>
      </c>
      <c r="W214" s="16" t="s">
        <v>26</v>
      </c>
      <c r="X214" s="39" t="s">
        <v>57</v>
      </c>
      <c r="AB214" s="17" t="s">
        <v>64</v>
      </c>
      <c r="AC214" s="17" t="s">
        <v>64</v>
      </c>
      <c r="AD214" s="17" t="s">
        <v>64</v>
      </c>
      <c r="AE214" s="17" t="s">
        <v>65</v>
      </c>
      <c r="AF214" s="17" t="s">
        <v>65</v>
      </c>
      <c r="AI214" s="112" t="s">
        <v>9</v>
      </c>
      <c r="AJ214" s="113" t="s">
        <v>93</v>
      </c>
      <c r="AK214" s="114" t="s">
        <v>94</v>
      </c>
      <c r="AL214" s="115" t="s">
        <v>95</v>
      </c>
      <c r="AM214" s="114" t="s">
        <v>96</v>
      </c>
      <c r="AN214" s="130" t="s">
        <v>173</v>
      </c>
    </row>
    <row r="215" spans="1:40" ht="15.75" thickTop="1" x14ac:dyDescent="0.2">
      <c r="A215" s="20" t="s">
        <v>32</v>
      </c>
      <c r="B215" s="21">
        <v>143640</v>
      </c>
      <c r="C215" s="21">
        <v>4634</v>
      </c>
      <c r="D215" s="21">
        <v>387</v>
      </c>
      <c r="E215" s="21">
        <v>15</v>
      </c>
      <c r="F215" s="21">
        <v>95</v>
      </c>
      <c r="G215" s="21">
        <v>250</v>
      </c>
      <c r="H215" s="21">
        <v>7</v>
      </c>
      <c r="I215" s="21">
        <v>97</v>
      </c>
      <c r="J215" s="21">
        <v>680</v>
      </c>
      <c r="K215" s="21">
        <v>40</v>
      </c>
      <c r="L215" s="21">
        <v>94</v>
      </c>
      <c r="M215" s="40">
        <v>69.14</v>
      </c>
      <c r="N215" s="22">
        <v>16.920000000000002</v>
      </c>
      <c r="P215" s="22">
        <v>7.7</v>
      </c>
      <c r="Q215" s="49">
        <v>7.4</v>
      </c>
      <c r="R215" s="49">
        <v>3.86</v>
      </c>
      <c r="S215" s="50">
        <v>3.4</v>
      </c>
      <c r="T215" s="43"/>
      <c r="U215" s="43"/>
      <c r="V215" s="40">
        <v>40</v>
      </c>
      <c r="W215" s="40">
        <v>18</v>
      </c>
      <c r="X215" s="46">
        <v>52</v>
      </c>
      <c r="AB215" s="21">
        <v>90680</v>
      </c>
      <c r="AC215" s="21">
        <v>8085</v>
      </c>
      <c r="AD215" s="21">
        <f t="shared" ref="AD215:AD226" si="96">SUM(AB215:AC215)</f>
        <v>98765</v>
      </c>
      <c r="AE215" s="22">
        <f t="shared" ref="AE215:AE226" si="97">AB215/B215</f>
        <v>0.63130047340573658</v>
      </c>
      <c r="AF215" s="22">
        <f t="shared" ref="AF215:AF226" si="98">AC215/B215</f>
        <v>5.6286549707602336E-2</v>
      </c>
      <c r="AI215" s="116">
        <f>C215/$M$2</f>
        <v>0.73555555555555552</v>
      </c>
      <c r="AJ215" s="117">
        <f>(C215*D215)/1000</f>
        <v>1793.3579999999999</v>
      </c>
      <c r="AK215" s="118">
        <f>(AJ215)/$O$3</f>
        <v>0.87609086468001951</v>
      </c>
      <c r="AL215" s="119">
        <f>(C215*G215)/1000</f>
        <v>1158.5</v>
      </c>
      <c r="AM215" s="118">
        <f>(AL215)/$Q$3</f>
        <v>0.73555555555555552</v>
      </c>
      <c r="AN215" s="131">
        <f>(0.8*C215*G215)/60</f>
        <v>15446.666666666668</v>
      </c>
    </row>
    <row r="216" spans="1:40" x14ac:dyDescent="0.2">
      <c r="A216" s="20" t="s">
        <v>33</v>
      </c>
      <c r="B216" s="21">
        <v>137121</v>
      </c>
      <c r="C216" s="21">
        <v>4728</v>
      </c>
      <c r="D216" s="21">
        <v>284</v>
      </c>
      <c r="E216" s="21">
        <v>21</v>
      </c>
      <c r="F216" s="21">
        <v>93</v>
      </c>
      <c r="G216" s="21">
        <v>280</v>
      </c>
      <c r="H216" s="21">
        <v>16</v>
      </c>
      <c r="I216" s="21">
        <v>93</v>
      </c>
      <c r="J216" s="21">
        <v>715</v>
      </c>
      <c r="K216" s="21">
        <v>70</v>
      </c>
      <c r="L216" s="21">
        <v>88</v>
      </c>
      <c r="M216" s="40">
        <v>94.54</v>
      </c>
      <c r="N216" s="22">
        <v>16.670000000000002</v>
      </c>
      <c r="P216" s="22">
        <v>7.6</v>
      </c>
      <c r="Q216" s="49">
        <v>7.6</v>
      </c>
      <c r="R216" s="49">
        <v>4.1100000000000003</v>
      </c>
      <c r="S216" s="50">
        <v>3.61</v>
      </c>
      <c r="T216" s="24"/>
      <c r="U216" s="24"/>
      <c r="V216" s="40">
        <v>56</v>
      </c>
      <c r="W216" s="40">
        <v>36</v>
      </c>
      <c r="X216" s="46">
        <v>33</v>
      </c>
      <c r="AB216" s="21">
        <v>79440</v>
      </c>
      <c r="AC216" s="21">
        <v>8211</v>
      </c>
      <c r="AD216" s="21">
        <f t="shared" si="96"/>
        <v>87651</v>
      </c>
      <c r="AE216" s="22">
        <f t="shared" si="97"/>
        <v>0.5793423326842716</v>
      </c>
      <c r="AF216" s="22">
        <f t="shared" si="98"/>
        <v>5.9881418601089552E-2</v>
      </c>
      <c r="AI216" s="116">
        <f t="shared" ref="AI216:AI226" si="99">C216/$M$2</f>
        <v>0.75047619047619052</v>
      </c>
      <c r="AJ216" s="117">
        <f t="shared" ref="AJ216:AJ226" si="100">(C216*D216)/1000</f>
        <v>1342.752</v>
      </c>
      <c r="AK216" s="118">
        <f t="shared" ref="AK216:AK228" si="101">(AJ216)/$O$3</f>
        <v>0.65596091841719584</v>
      </c>
      <c r="AL216" s="119">
        <f t="shared" ref="AL216:AL226" si="102">(C216*G216)/1000</f>
        <v>1323.84</v>
      </c>
      <c r="AM216" s="118">
        <f t="shared" ref="AM216:AM228" si="103">(AL216)/$Q$3</f>
        <v>0.84053333333333324</v>
      </c>
      <c r="AN216" s="131">
        <f t="shared" ref="AN216:AN226" si="104">(0.8*C216*G216)/60</f>
        <v>17651.2</v>
      </c>
    </row>
    <row r="217" spans="1:40" x14ac:dyDescent="0.2">
      <c r="A217" s="20" t="s">
        <v>34</v>
      </c>
      <c r="B217" s="21">
        <v>110119</v>
      </c>
      <c r="C217" s="21">
        <v>3552</v>
      </c>
      <c r="D217" s="21">
        <v>342</v>
      </c>
      <c r="E217" s="21">
        <v>35</v>
      </c>
      <c r="F217" s="21">
        <v>90</v>
      </c>
      <c r="G217" s="21">
        <v>296</v>
      </c>
      <c r="H217" s="21">
        <v>17</v>
      </c>
      <c r="I217" s="21">
        <v>94</v>
      </c>
      <c r="J217" s="21">
        <v>653</v>
      </c>
      <c r="K217" s="21">
        <v>101</v>
      </c>
      <c r="L217" s="21">
        <v>86</v>
      </c>
      <c r="M217" s="40"/>
      <c r="N217" s="22"/>
      <c r="P217" s="22">
        <v>7.6</v>
      </c>
      <c r="Q217" s="49">
        <v>7.5</v>
      </c>
      <c r="R217" s="49"/>
      <c r="S217" s="50"/>
      <c r="T217" s="24"/>
      <c r="U217" s="24"/>
      <c r="V217" s="40">
        <v>44</v>
      </c>
      <c r="W217" s="40">
        <v>20</v>
      </c>
      <c r="X217" s="46">
        <v>54</v>
      </c>
      <c r="Y217" s="4" t="s">
        <v>113</v>
      </c>
      <c r="AB217" s="21">
        <v>61100</v>
      </c>
      <c r="AC217" s="21">
        <v>6594</v>
      </c>
      <c r="AD217" s="21">
        <f t="shared" si="96"/>
        <v>67694</v>
      </c>
      <c r="AE217" s="22">
        <f t="shared" si="97"/>
        <v>0.55485429399104602</v>
      </c>
      <c r="AF217" s="22">
        <f t="shared" si="98"/>
        <v>5.9880674542994394E-2</v>
      </c>
      <c r="AI217" s="116">
        <f t="shared" si="99"/>
        <v>0.56380952380952376</v>
      </c>
      <c r="AJ217" s="117">
        <f t="shared" si="100"/>
        <v>1214.7840000000001</v>
      </c>
      <c r="AK217" s="118">
        <f t="shared" si="101"/>
        <v>0.5934460185637519</v>
      </c>
      <c r="AL217" s="119">
        <f t="shared" si="102"/>
        <v>1051.3920000000001</v>
      </c>
      <c r="AM217" s="118">
        <f t="shared" si="103"/>
        <v>0.66755047619047625</v>
      </c>
      <c r="AN217" s="131">
        <f t="shared" si="104"/>
        <v>14018.560000000001</v>
      </c>
    </row>
    <row r="218" spans="1:40" x14ac:dyDescent="0.2">
      <c r="A218" s="20" t="s">
        <v>35</v>
      </c>
      <c r="B218" s="21">
        <v>95590</v>
      </c>
      <c r="C218" s="21">
        <v>3186</v>
      </c>
      <c r="D218" s="21">
        <v>423</v>
      </c>
      <c r="E218" s="21">
        <v>25</v>
      </c>
      <c r="F218" s="21">
        <v>92</v>
      </c>
      <c r="G218" s="21">
        <v>299</v>
      </c>
      <c r="H218" s="21">
        <v>7</v>
      </c>
      <c r="I218" s="21">
        <v>97</v>
      </c>
      <c r="J218" s="21">
        <v>720</v>
      </c>
      <c r="K218" s="21">
        <v>66</v>
      </c>
      <c r="L218" s="21">
        <v>90</v>
      </c>
      <c r="M218" s="40">
        <v>122.92</v>
      </c>
      <c r="N218" s="22">
        <v>17.920000000000002</v>
      </c>
      <c r="P218" s="22">
        <v>7.6</v>
      </c>
      <c r="Q218" s="49">
        <v>7.5</v>
      </c>
      <c r="R218" s="49">
        <v>3.66</v>
      </c>
      <c r="S218" s="50">
        <v>2.78</v>
      </c>
      <c r="T218" s="24"/>
      <c r="U218" s="24"/>
      <c r="V218" s="40">
        <v>46</v>
      </c>
      <c r="W218" s="40">
        <v>24</v>
      </c>
      <c r="X218" s="46">
        <v>57</v>
      </c>
      <c r="AB218" s="21">
        <v>76140</v>
      </c>
      <c r="AC218" s="21">
        <v>8990</v>
      </c>
      <c r="AD218" s="21">
        <f t="shared" si="96"/>
        <v>85130</v>
      </c>
      <c r="AE218" s="22">
        <f t="shared" si="97"/>
        <v>0.7965268333507689</v>
      </c>
      <c r="AF218" s="22">
        <f t="shared" si="98"/>
        <v>9.4047494507793705E-2</v>
      </c>
      <c r="AI218" s="116">
        <f t="shared" si="99"/>
        <v>0.50571428571428567</v>
      </c>
      <c r="AJ218" s="117">
        <f t="shared" si="100"/>
        <v>1347.6780000000001</v>
      </c>
      <c r="AK218" s="118">
        <f t="shared" si="101"/>
        <v>0.65836736687835862</v>
      </c>
      <c r="AL218" s="119">
        <f t="shared" si="102"/>
        <v>952.61400000000003</v>
      </c>
      <c r="AM218" s="118">
        <f t="shared" si="103"/>
        <v>0.60483428571428577</v>
      </c>
      <c r="AN218" s="131">
        <f t="shared" si="104"/>
        <v>12701.52</v>
      </c>
    </row>
    <row r="219" spans="1:40" x14ac:dyDescent="0.2">
      <c r="A219" s="20" t="s">
        <v>109</v>
      </c>
      <c r="B219" s="21">
        <v>107160</v>
      </c>
      <c r="C219" s="21">
        <v>3457</v>
      </c>
      <c r="D219" s="21">
        <v>378</v>
      </c>
      <c r="E219" s="21">
        <v>18</v>
      </c>
      <c r="F219" s="21">
        <v>95</v>
      </c>
      <c r="G219" s="21">
        <v>243</v>
      </c>
      <c r="H219" s="21">
        <v>7</v>
      </c>
      <c r="I219" s="21">
        <v>97</v>
      </c>
      <c r="J219" s="21">
        <v>772</v>
      </c>
      <c r="K219" s="21">
        <v>51</v>
      </c>
      <c r="L219" s="21">
        <v>93</v>
      </c>
      <c r="M219" s="40">
        <v>137.63999999999999</v>
      </c>
      <c r="N219" s="22">
        <v>16.2</v>
      </c>
      <c r="P219" s="22">
        <v>7.3</v>
      </c>
      <c r="Q219" s="49">
        <v>7.4</v>
      </c>
      <c r="R219" s="49">
        <v>2.31</v>
      </c>
      <c r="S219" s="50">
        <v>2.29</v>
      </c>
      <c r="T219" s="24"/>
      <c r="U219" s="24"/>
      <c r="V219" s="40">
        <v>48</v>
      </c>
      <c r="W219" s="40">
        <v>3</v>
      </c>
      <c r="X219" s="46">
        <v>92</v>
      </c>
      <c r="AB219" s="21">
        <v>95020</v>
      </c>
      <c r="AC219" s="21">
        <v>10365</v>
      </c>
      <c r="AD219" s="21">
        <f t="shared" si="96"/>
        <v>105385</v>
      </c>
      <c r="AE219" s="22">
        <f t="shared" si="97"/>
        <v>0.88671145949981334</v>
      </c>
      <c r="AF219" s="22">
        <f t="shared" si="98"/>
        <v>9.6724524076147816E-2</v>
      </c>
      <c r="AI219" s="116">
        <f t="shared" si="99"/>
        <v>0.54873015873015873</v>
      </c>
      <c r="AJ219" s="117">
        <f t="shared" si="100"/>
        <v>1306.7460000000001</v>
      </c>
      <c r="AK219" s="118">
        <f t="shared" si="101"/>
        <v>0.63837127503663904</v>
      </c>
      <c r="AL219" s="119">
        <f t="shared" si="102"/>
        <v>840.05100000000004</v>
      </c>
      <c r="AM219" s="118">
        <f t="shared" si="103"/>
        <v>0.53336571428571433</v>
      </c>
      <c r="AN219" s="131">
        <f t="shared" si="104"/>
        <v>11200.68</v>
      </c>
    </row>
    <row r="220" spans="1:40" x14ac:dyDescent="0.2">
      <c r="A220" s="20" t="s">
        <v>37</v>
      </c>
      <c r="B220" s="21">
        <v>91437</v>
      </c>
      <c r="C220" s="21">
        <v>3048</v>
      </c>
      <c r="D220" s="21">
        <v>247</v>
      </c>
      <c r="E220" s="21">
        <v>15</v>
      </c>
      <c r="F220" s="21">
        <v>94</v>
      </c>
      <c r="G220" s="21">
        <v>142</v>
      </c>
      <c r="H220" s="21">
        <v>9</v>
      </c>
      <c r="I220" s="21">
        <v>94</v>
      </c>
      <c r="J220" s="21">
        <v>683</v>
      </c>
      <c r="K220" s="21">
        <v>56</v>
      </c>
      <c r="L220" s="21">
        <v>94</v>
      </c>
      <c r="M220" s="40">
        <v>140.28</v>
      </c>
      <c r="N220" s="22">
        <v>16.559999999999999</v>
      </c>
      <c r="P220" s="22">
        <v>7.4</v>
      </c>
      <c r="Q220" s="49">
        <v>7.4</v>
      </c>
      <c r="R220" s="49">
        <v>3.8</v>
      </c>
      <c r="S220" s="50">
        <v>3.15</v>
      </c>
      <c r="T220" s="24"/>
      <c r="U220" s="24"/>
      <c r="V220" s="40">
        <v>52</v>
      </c>
      <c r="W220" s="40">
        <v>4</v>
      </c>
      <c r="X220" s="46">
        <v>92</v>
      </c>
      <c r="AB220" s="21">
        <v>96580</v>
      </c>
      <c r="AC220" s="21">
        <v>9915</v>
      </c>
      <c r="AD220" s="21">
        <f t="shared" si="96"/>
        <v>106495</v>
      </c>
      <c r="AE220" s="22">
        <f t="shared" si="97"/>
        <v>1.0562463772870938</v>
      </c>
      <c r="AF220" s="22">
        <f t="shared" si="98"/>
        <v>0.10843531611929526</v>
      </c>
      <c r="AI220" s="116">
        <f t="shared" si="99"/>
        <v>0.4838095238095238</v>
      </c>
      <c r="AJ220" s="117">
        <f t="shared" si="100"/>
        <v>752.85599999999999</v>
      </c>
      <c r="AK220" s="118">
        <f t="shared" si="101"/>
        <v>0.36778505129457745</v>
      </c>
      <c r="AL220" s="119">
        <f t="shared" si="102"/>
        <v>432.81599999999997</v>
      </c>
      <c r="AM220" s="118">
        <f t="shared" si="103"/>
        <v>0.27480380952380951</v>
      </c>
      <c r="AN220" s="131">
        <f t="shared" si="104"/>
        <v>5770.88</v>
      </c>
    </row>
    <row r="221" spans="1:40" x14ac:dyDescent="0.2">
      <c r="A221" s="20" t="s">
        <v>38</v>
      </c>
      <c r="B221" s="21">
        <v>109398</v>
      </c>
      <c r="C221" s="21">
        <v>3529</v>
      </c>
      <c r="D221" s="21">
        <v>256</v>
      </c>
      <c r="E221" s="21">
        <v>10</v>
      </c>
      <c r="F221" s="21">
        <v>96</v>
      </c>
      <c r="G221" s="21">
        <v>254</v>
      </c>
      <c r="H221" s="21">
        <v>7</v>
      </c>
      <c r="I221" s="21">
        <v>97</v>
      </c>
      <c r="J221" s="21">
        <v>716</v>
      </c>
      <c r="K221" s="21">
        <v>64</v>
      </c>
      <c r="L221" s="21">
        <v>89</v>
      </c>
      <c r="M221" s="40">
        <v>192.94</v>
      </c>
      <c r="N221" s="22">
        <v>16.5</v>
      </c>
      <c r="P221" s="22">
        <v>7.3</v>
      </c>
      <c r="Q221" s="49">
        <v>7.5</v>
      </c>
      <c r="R221" s="49"/>
      <c r="S221" s="50"/>
      <c r="T221" s="24">
        <v>8</v>
      </c>
      <c r="U221" s="24">
        <f>40+148</f>
        <v>188</v>
      </c>
      <c r="V221" s="40">
        <v>54</v>
      </c>
      <c r="W221" s="40">
        <v>5</v>
      </c>
      <c r="X221" s="46">
        <v>90</v>
      </c>
      <c r="AB221" s="21">
        <v>100050</v>
      </c>
      <c r="AC221" s="21">
        <v>10831</v>
      </c>
      <c r="AD221" s="21">
        <f t="shared" si="96"/>
        <v>110881</v>
      </c>
      <c r="AE221" s="22">
        <f t="shared" si="97"/>
        <v>0.91455054022925464</v>
      </c>
      <c r="AF221" s="22">
        <f t="shared" si="98"/>
        <v>9.9005466279091028E-2</v>
      </c>
      <c r="AI221" s="116">
        <f t="shared" si="99"/>
        <v>0.56015873015873019</v>
      </c>
      <c r="AJ221" s="117">
        <f t="shared" si="100"/>
        <v>903.42399999999998</v>
      </c>
      <c r="AK221" s="118">
        <f t="shared" si="101"/>
        <v>0.44134049829018074</v>
      </c>
      <c r="AL221" s="119">
        <f t="shared" si="102"/>
        <v>896.36599999999999</v>
      </c>
      <c r="AM221" s="118">
        <f t="shared" si="103"/>
        <v>0.56912126984126987</v>
      </c>
      <c r="AN221" s="131">
        <f t="shared" si="104"/>
        <v>11951.546666666667</v>
      </c>
    </row>
    <row r="222" spans="1:40" x14ac:dyDescent="0.2">
      <c r="A222" s="20" t="s">
        <v>39</v>
      </c>
      <c r="B222" s="21">
        <v>120023</v>
      </c>
      <c r="C222" s="21">
        <v>3878</v>
      </c>
      <c r="D222" s="21">
        <v>254</v>
      </c>
      <c r="E222" s="21">
        <v>20</v>
      </c>
      <c r="F222" s="21">
        <v>92</v>
      </c>
      <c r="G222" s="21">
        <v>229</v>
      </c>
      <c r="H222" s="21">
        <v>5</v>
      </c>
      <c r="I222" s="21">
        <v>98</v>
      </c>
      <c r="J222" s="21">
        <v>728</v>
      </c>
      <c r="K222" s="21">
        <v>52</v>
      </c>
      <c r="L222" s="21">
        <v>93</v>
      </c>
      <c r="M222" s="40">
        <v>176.55</v>
      </c>
      <c r="N222" s="22">
        <v>16.5</v>
      </c>
      <c r="P222" s="22">
        <v>7.3</v>
      </c>
      <c r="Q222" s="49">
        <v>7.6</v>
      </c>
      <c r="R222" s="49">
        <v>3.34</v>
      </c>
      <c r="S222" s="50">
        <v>2.5099999999999998</v>
      </c>
      <c r="T222" s="24"/>
      <c r="U222" s="24"/>
      <c r="V222" s="40">
        <v>69</v>
      </c>
      <c r="W222" s="40">
        <v>5</v>
      </c>
      <c r="X222" s="46">
        <v>93</v>
      </c>
      <c r="AB222" s="21">
        <v>97310</v>
      </c>
      <c r="AC222" s="21">
        <v>12656</v>
      </c>
      <c r="AD222" s="21">
        <f t="shared" si="96"/>
        <v>109966</v>
      </c>
      <c r="AE222" s="22">
        <f t="shared" si="97"/>
        <v>0.81076127075643833</v>
      </c>
      <c r="AF222" s="22">
        <f t="shared" si="98"/>
        <v>0.10544645609591495</v>
      </c>
      <c r="AI222" s="116">
        <f t="shared" si="99"/>
        <v>0.61555555555555552</v>
      </c>
      <c r="AJ222" s="117">
        <f t="shared" si="100"/>
        <v>985.01199999999994</v>
      </c>
      <c r="AK222" s="118">
        <f t="shared" si="101"/>
        <v>0.48119785051294572</v>
      </c>
      <c r="AL222" s="119">
        <f t="shared" si="102"/>
        <v>888.06200000000001</v>
      </c>
      <c r="AM222" s="118">
        <f t="shared" si="103"/>
        <v>0.56384888888888884</v>
      </c>
      <c r="AN222" s="131">
        <f t="shared" si="104"/>
        <v>11840.826666666666</v>
      </c>
    </row>
    <row r="223" spans="1:40" x14ac:dyDescent="0.2">
      <c r="A223" s="20" t="s">
        <v>40</v>
      </c>
      <c r="B223" s="21">
        <v>100536</v>
      </c>
      <c r="C223" s="21">
        <v>3351</v>
      </c>
      <c r="D223" s="21">
        <v>237</v>
      </c>
      <c r="E223" s="21">
        <v>13</v>
      </c>
      <c r="F223" s="21">
        <v>94</v>
      </c>
      <c r="G223" s="21">
        <v>241</v>
      </c>
      <c r="H223" s="2">
        <v>7</v>
      </c>
      <c r="I223" s="21">
        <v>96</v>
      </c>
      <c r="J223" s="21">
        <v>619</v>
      </c>
      <c r="K223" s="21">
        <v>56</v>
      </c>
      <c r="L223" s="21">
        <v>91</v>
      </c>
      <c r="M223" s="40">
        <v>179.25</v>
      </c>
      <c r="N223" s="22">
        <v>14.56</v>
      </c>
      <c r="P223" s="22">
        <v>7.2</v>
      </c>
      <c r="Q223" s="49">
        <v>7.8</v>
      </c>
      <c r="R223" s="49">
        <v>4.54</v>
      </c>
      <c r="S223" s="50">
        <v>4.01</v>
      </c>
      <c r="T223" s="24">
        <v>11</v>
      </c>
      <c r="U223" s="24">
        <f>24+103</f>
        <v>127</v>
      </c>
      <c r="V223" s="40">
        <v>45</v>
      </c>
      <c r="W223" s="40">
        <v>4</v>
      </c>
      <c r="X223" s="46">
        <v>91</v>
      </c>
      <c r="AB223" s="21">
        <v>81090</v>
      </c>
      <c r="AC223" s="21">
        <v>11587</v>
      </c>
      <c r="AD223" s="21">
        <f t="shared" si="96"/>
        <v>92677</v>
      </c>
      <c r="AE223" s="22">
        <f t="shared" si="97"/>
        <v>0.8065767486273574</v>
      </c>
      <c r="AF223" s="22">
        <f t="shared" si="98"/>
        <v>0.11525224795098274</v>
      </c>
      <c r="AI223" s="116">
        <f t="shared" si="99"/>
        <v>0.53190476190476188</v>
      </c>
      <c r="AJ223" s="117">
        <f t="shared" si="100"/>
        <v>794.18700000000001</v>
      </c>
      <c r="AK223" s="118">
        <f t="shared" si="101"/>
        <v>0.38797606253053252</v>
      </c>
      <c r="AL223" s="119">
        <f t="shared" si="102"/>
        <v>807.59100000000001</v>
      </c>
      <c r="AM223" s="118">
        <f t="shared" si="103"/>
        <v>0.51275619047619048</v>
      </c>
      <c r="AN223" s="131">
        <f t="shared" si="104"/>
        <v>10767.880000000001</v>
      </c>
    </row>
    <row r="224" spans="1:40" x14ac:dyDescent="0.2">
      <c r="A224" s="20" t="s">
        <v>41</v>
      </c>
      <c r="B224" s="21">
        <v>98852</v>
      </c>
      <c r="C224" s="21">
        <v>3189</v>
      </c>
      <c r="D224" s="21">
        <v>250</v>
      </c>
      <c r="E224" s="21">
        <v>18</v>
      </c>
      <c r="F224" s="21">
        <v>97</v>
      </c>
      <c r="G224" s="21">
        <v>238</v>
      </c>
      <c r="H224" s="21">
        <v>7</v>
      </c>
      <c r="I224" s="21">
        <v>97</v>
      </c>
      <c r="J224" s="21">
        <v>644</v>
      </c>
      <c r="K224" s="24">
        <v>37</v>
      </c>
      <c r="L224" s="21">
        <v>94</v>
      </c>
      <c r="M224" s="40">
        <v>229.73</v>
      </c>
      <c r="N224" s="22">
        <v>15.16</v>
      </c>
      <c r="P224" s="22">
        <v>7.6</v>
      </c>
      <c r="Q224" s="49">
        <v>7.6</v>
      </c>
      <c r="R224" s="49">
        <v>5.21</v>
      </c>
      <c r="S224" s="50">
        <v>3.69</v>
      </c>
      <c r="T224" s="24">
        <v>1</v>
      </c>
      <c r="U224" s="24">
        <v>11</v>
      </c>
      <c r="V224" s="40">
        <v>47</v>
      </c>
      <c r="W224" s="40">
        <v>12</v>
      </c>
      <c r="X224" s="46">
        <v>95</v>
      </c>
      <c r="AB224" s="21">
        <v>83450</v>
      </c>
      <c r="AC224" s="21">
        <v>12193</v>
      </c>
      <c r="AD224" s="21">
        <f t="shared" si="96"/>
        <v>95643</v>
      </c>
      <c r="AE224" s="22">
        <f t="shared" si="97"/>
        <v>0.84419131631125321</v>
      </c>
      <c r="AF224" s="22">
        <f t="shared" si="98"/>
        <v>0.12334601222028892</v>
      </c>
      <c r="AI224" s="116">
        <f t="shared" si="99"/>
        <v>0.50619047619047619</v>
      </c>
      <c r="AJ224" s="117">
        <f t="shared" si="100"/>
        <v>797.25</v>
      </c>
      <c r="AK224" s="118">
        <f t="shared" si="101"/>
        <v>0.38947239863214461</v>
      </c>
      <c r="AL224" s="119">
        <f t="shared" si="102"/>
        <v>758.98199999999997</v>
      </c>
      <c r="AM224" s="118">
        <f t="shared" si="103"/>
        <v>0.48189333333333334</v>
      </c>
      <c r="AN224" s="131">
        <f t="shared" si="104"/>
        <v>10119.760000000002</v>
      </c>
    </row>
    <row r="225" spans="1:40" x14ac:dyDescent="0.2">
      <c r="A225" s="20" t="s">
        <v>42</v>
      </c>
      <c r="B225" s="21">
        <v>87430</v>
      </c>
      <c r="C225" s="21">
        <v>2914</v>
      </c>
      <c r="D225" s="21">
        <v>228</v>
      </c>
      <c r="E225" s="21">
        <v>16</v>
      </c>
      <c r="F225" s="21">
        <v>97</v>
      </c>
      <c r="G225" s="21">
        <v>264</v>
      </c>
      <c r="H225" s="21">
        <v>8</v>
      </c>
      <c r="I225" s="21">
        <v>97</v>
      </c>
      <c r="J225" s="21">
        <v>592</v>
      </c>
      <c r="K225" s="21">
        <v>43</v>
      </c>
      <c r="L225" s="21">
        <v>92</v>
      </c>
      <c r="M225" s="40">
        <v>166.16</v>
      </c>
      <c r="N225" s="22">
        <v>15.02</v>
      </c>
      <c r="P225" s="22">
        <v>7.6</v>
      </c>
      <c r="Q225" s="49">
        <v>7.5</v>
      </c>
      <c r="R225" s="49">
        <v>5.75</v>
      </c>
      <c r="S225" s="50">
        <v>4.26</v>
      </c>
      <c r="T225" s="24">
        <v>8</v>
      </c>
      <c r="U225" s="24">
        <f>112+56</f>
        <v>168</v>
      </c>
      <c r="V225" s="40">
        <v>52</v>
      </c>
      <c r="W225" s="40">
        <v>9</v>
      </c>
      <c r="X225" s="46">
        <v>93</v>
      </c>
      <c r="AB225" s="21">
        <v>92572</v>
      </c>
      <c r="AC225" s="21">
        <v>17263</v>
      </c>
      <c r="AD225" s="21">
        <f t="shared" si="96"/>
        <v>109835</v>
      </c>
      <c r="AE225" s="22">
        <f t="shared" si="97"/>
        <v>1.0588127644973122</v>
      </c>
      <c r="AF225" s="22">
        <f t="shared" si="98"/>
        <v>0.19744938808189408</v>
      </c>
      <c r="AI225" s="116">
        <f t="shared" si="99"/>
        <v>0.46253968253968253</v>
      </c>
      <c r="AJ225" s="117">
        <f t="shared" si="100"/>
        <v>664.39200000000005</v>
      </c>
      <c r="AK225" s="118">
        <f t="shared" si="101"/>
        <v>0.32456863702979971</v>
      </c>
      <c r="AL225" s="119">
        <f t="shared" si="102"/>
        <v>769.29600000000005</v>
      </c>
      <c r="AM225" s="118">
        <f t="shared" si="103"/>
        <v>0.4884419047619048</v>
      </c>
      <c r="AN225" s="131">
        <f t="shared" si="104"/>
        <v>10257.280000000001</v>
      </c>
    </row>
    <row r="226" spans="1:40" ht="15.75" thickBot="1" x14ac:dyDescent="0.25">
      <c r="A226" s="20" t="s">
        <v>43</v>
      </c>
      <c r="B226" s="21">
        <v>83905</v>
      </c>
      <c r="C226" s="21">
        <v>2707</v>
      </c>
      <c r="D226" s="21">
        <v>241</v>
      </c>
      <c r="E226" s="21">
        <v>9</v>
      </c>
      <c r="F226" s="21">
        <v>97</v>
      </c>
      <c r="G226" s="21">
        <v>204</v>
      </c>
      <c r="H226" s="21">
        <v>7</v>
      </c>
      <c r="I226" s="21">
        <v>97</v>
      </c>
      <c r="J226" s="21">
        <v>709</v>
      </c>
      <c r="K226" s="21">
        <v>57</v>
      </c>
      <c r="L226" s="21">
        <v>92</v>
      </c>
      <c r="M226" s="40">
        <v>122.41</v>
      </c>
      <c r="N226" s="22">
        <v>13</v>
      </c>
      <c r="P226" s="22">
        <v>7.5</v>
      </c>
      <c r="Q226" s="49">
        <v>7.6</v>
      </c>
      <c r="R226" s="49">
        <v>4.82</v>
      </c>
      <c r="S226" s="50">
        <v>3.83</v>
      </c>
      <c r="T226" s="42">
        <v>1</v>
      </c>
      <c r="U226" s="42">
        <v>8</v>
      </c>
      <c r="V226" s="40">
        <v>49</v>
      </c>
      <c r="W226" s="40">
        <v>14</v>
      </c>
      <c r="X226" s="46">
        <v>86</v>
      </c>
      <c r="AB226" s="21">
        <v>63916</v>
      </c>
      <c r="AC226" s="21">
        <v>6188</v>
      </c>
      <c r="AD226" s="21">
        <f t="shared" si="96"/>
        <v>70104</v>
      </c>
      <c r="AE226" s="22">
        <f t="shared" si="97"/>
        <v>0.76176628329658547</v>
      </c>
      <c r="AF226" s="22">
        <f t="shared" si="98"/>
        <v>7.3750074489005418E-2</v>
      </c>
      <c r="AI226" s="116">
        <f t="shared" si="99"/>
        <v>0.42968253968253967</v>
      </c>
      <c r="AJ226" s="117">
        <f t="shared" si="100"/>
        <v>652.38699999999994</v>
      </c>
      <c r="AK226" s="118">
        <f t="shared" si="101"/>
        <v>0.31870395701025889</v>
      </c>
      <c r="AL226" s="119">
        <f t="shared" si="102"/>
        <v>552.22799999999995</v>
      </c>
      <c r="AM226" s="118">
        <f t="shared" si="103"/>
        <v>0.35062095238095237</v>
      </c>
      <c r="AN226" s="131">
        <f t="shared" si="104"/>
        <v>7363.0399999999991</v>
      </c>
    </row>
    <row r="227" spans="1:40" ht="16.5" thickTop="1" x14ac:dyDescent="0.25">
      <c r="A227" s="36" t="s">
        <v>114</v>
      </c>
      <c r="B227" s="27">
        <f t="shared" ref="B227:U227" si="105">SUM(B215:B226)</f>
        <v>1285211</v>
      </c>
      <c r="C227" s="27">
        <f t="shared" si="105"/>
        <v>42173</v>
      </c>
      <c r="D227" s="27">
        <f t="shared" si="105"/>
        <v>3527</v>
      </c>
      <c r="E227" s="27">
        <f t="shared" si="105"/>
        <v>215</v>
      </c>
      <c r="F227" s="27">
        <f>SUM(F215:F226)</f>
        <v>1132</v>
      </c>
      <c r="G227" s="27">
        <f>SUM(G215:G226)</f>
        <v>2940</v>
      </c>
      <c r="H227" s="27">
        <f>SUM(H215:H226)</f>
        <v>104</v>
      </c>
      <c r="I227" s="27">
        <f>SUM(I215:I226)</f>
        <v>1154</v>
      </c>
      <c r="J227" s="27">
        <f t="shared" si="105"/>
        <v>8231</v>
      </c>
      <c r="K227" s="27">
        <f t="shared" si="105"/>
        <v>693</v>
      </c>
      <c r="L227" s="27">
        <f>SUM(L215:L226)</f>
        <v>1096</v>
      </c>
      <c r="M227" s="51">
        <f t="shared" si="105"/>
        <v>1631.5600000000002</v>
      </c>
      <c r="N227" s="45">
        <f t="shared" si="105"/>
        <v>175.01000000000002</v>
      </c>
      <c r="P227" s="45">
        <f t="shared" si="105"/>
        <v>89.699999999999974</v>
      </c>
      <c r="Q227" s="45">
        <f t="shared" si="105"/>
        <v>90.399999999999991</v>
      </c>
      <c r="R227" s="45">
        <f t="shared" si="105"/>
        <v>41.4</v>
      </c>
      <c r="S227" s="45">
        <f t="shared" si="105"/>
        <v>33.53</v>
      </c>
      <c r="T227" s="27">
        <f t="shared" si="105"/>
        <v>29</v>
      </c>
      <c r="U227" s="27">
        <f t="shared" si="105"/>
        <v>502</v>
      </c>
      <c r="V227" s="51">
        <f>SUM(V215:V226)</f>
        <v>602</v>
      </c>
      <c r="W227" s="51">
        <f>SUM(W215:W226)</f>
        <v>154</v>
      </c>
      <c r="X227" s="27">
        <f>SUM(X215:X226)</f>
        <v>928</v>
      </c>
      <c r="AB227" s="27">
        <f>SUM(AB215:AB226)</f>
        <v>1017348</v>
      </c>
      <c r="AC227" s="27">
        <f>SUM(AC215:AC226)</f>
        <v>122878</v>
      </c>
      <c r="AD227" s="27">
        <f>SUM(AD215:AD226)</f>
        <v>1140226</v>
      </c>
      <c r="AE227" s="27">
        <f>SUM(AE215:AE226)</f>
        <v>9.7016406939369322</v>
      </c>
      <c r="AF227" s="27"/>
      <c r="AI227" s="120"/>
      <c r="AJ227" s="121"/>
      <c r="AK227" s="122"/>
      <c r="AL227" s="123"/>
      <c r="AM227" s="122"/>
      <c r="AN227" s="132"/>
    </row>
    <row r="228" spans="1:40" ht="15.75" thickBot="1" x14ac:dyDescent="0.25">
      <c r="A228" s="37" t="s">
        <v>115</v>
      </c>
      <c r="B228" s="30">
        <f t="shared" ref="B228:S228" si="106">AVERAGE(B215:B226)</f>
        <v>107100.91666666667</v>
      </c>
      <c r="C228" s="30">
        <f t="shared" si="106"/>
        <v>3514.4166666666665</v>
      </c>
      <c r="D228" s="30">
        <f t="shared" si="106"/>
        <v>293.91666666666669</v>
      </c>
      <c r="E228" s="30">
        <f t="shared" si="106"/>
        <v>17.916666666666668</v>
      </c>
      <c r="F228" s="30">
        <f>AVERAGE(F215:F226)</f>
        <v>94.333333333333329</v>
      </c>
      <c r="G228" s="30">
        <f>AVERAGE(G215:G226)</f>
        <v>245</v>
      </c>
      <c r="H228" s="30">
        <f>AVERAGE(H215:H226)</f>
        <v>8.6666666666666661</v>
      </c>
      <c r="I228" s="30">
        <f>AVERAGE(I215:I226)</f>
        <v>96.166666666666671</v>
      </c>
      <c r="J228" s="30">
        <f t="shared" si="106"/>
        <v>685.91666666666663</v>
      </c>
      <c r="K228" s="30">
        <f t="shared" si="106"/>
        <v>57.75</v>
      </c>
      <c r="L228" s="30">
        <f>AVERAGE(L215:L226)</f>
        <v>91.333333333333329</v>
      </c>
      <c r="M228" s="52">
        <f t="shared" si="106"/>
        <v>148.32363636363638</v>
      </c>
      <c r="N228" s="38">
        <f t="shared" si="106"/>
        <v>15.910000000000002</v>
      </c>
      <c r="P228" s="38">
        <f t="shared" si="106"/>
        <v>7.4749999999999979</v>
      </c>
      <c r="Q228" s="38">
        <f t="shared" si="106"/>
        <v>7.5333333333333323</v>
      </c>
      <c r="R228" s="38">
        <f t="shared" si="106"/>
        <v>4.1399999999999997</v>
      </c>
      <c r="S228" s="38">
        <f t="shared" si="106"/>
        <v>3.3530000000000002</v>
      </c>
      <c r="T228" s="30"/>
      <c r="U228" s="30"/>
      <c r="V228" s="52">
        <f>AVERAGE(V215:V226)</f>
        <v>50.166666666666664</v>
      </c>
      <c r="W228" s="52">
        <f>AVERAGE(W215:W226)</f>
        <v>12.833333333333334</v>
      </c>
      <c r="X228" s="30">
        <f>AVERAGE(X215:X226)</f>
        <v>77.333333333333329</v>
      </c>
      <c r="AB228" s="30">
        <f>AVERAGE(AB215:AB226)</f>
        <v>84779</v>
      </c>
      <c r="AC228" s="30">
        <f>AVERAGE(AC215:AC226)</f>
        <v>10239.833333333334</v>
      </c>
      <c r="AD228" s="30">
        <f>AVERAGE(AD215:AD226)</f>
        <v>95018.833333333328</v>
      </c>
      <c r="AE228" s="38">
        <f>AVERAGE(AE215:AE226)</f>
        <v>0.80847005782807768</v>
      </c>
      <c r="AF228" s="38">
        <f t="shared" ref="AF228" si="107">AVERAGE(AF215:AF226)</f>
        <v>9.9125468556008359E-2</v>
      </c>
      <c r="AI228" s="124">
        <f t="shared" ref="AI228" si="108">C228/$M$2</f>
        <v>0.55784391534391531</v>
      </c>
      <c r="AJ228" s="125">
        <f t="shared" ref="AJ228" si="109">(C228*D228)/1000</f>
        <v>1032.9456319444446</v>
      </c>
      <c r="AK228" s="126">
        <f t="shared" si="101"/>
        <v>0.50461437808717369</v>
      </c>
      <c r="AL228" s="127">
        <f t="shared" ref="AL228" si="110">(C228*G228)/1000</f>
        <v>861.03208333333328</v>
      </c>
      <c r="AM228" s="126">
        <f t="shared" si="103"/>
        <v>0.54668703703703703</v>
      </c>
      <c r="AN228" s="133">
        <f>AVERAGE(AN215:AN226)</f>
        <v>11590.820000000002</v>
      </c>
    </row>
    <row r="229" spans="1:40" ht="15.75" thickTop="1" x14ac:dyDescent="0.2"/>
    <row r="230" spans="1:40" ht="15.75" thickBot="1" x14ac:dyDescent="0.25"/>
    <row r="231" spans="1:40" ht="16.5" thickTop="1" x14ac:dyDescent="0.25">
      <c r="A231" s="34" t="s">
        <v>8</v>
      </c>
      <c r="B231" s="12" t="s">
        <v>9</v>
      </c>
      <c r="C231" s="12" t="s">
        <v>9</v>
      </c>
      <c r="D231" s="12" t="s">
        <v>70</v>
      </c>
      <c r="E231" s="12" t="s">
        <v>71</v>
      </c>
      <c r="F231" s="47" t="s">
        <v>4</v>
      </c>
      <c r="G231" s="12" t="s">
        <v>72</v>
      </c>
      <c r="H231" s="12" t="s">
        <v>73</v>
      </c>
      <c r="I231" s="47" t="s">
        <v>5</v>
      </c>
      <c r="J231" s="12" t="s">
        <v>74</v>
      </c>
      <c r="K231" s="12" t="s">
        <v>75</v>
      </c>
      <c r="L231" s="47" t="s">
        <v>17</v>
      </c>
      <c r="M231" s="12" t="s">
        <v>19</v>
      </c>
      <c r="N231" s="13" t="s">
        <v>20</v>
      </c>
      <c r="P231" s="12" t="s">
        <v>82</v>
      </c>
      <c r="Q231" s="12" t="s">
        <v>83</v>
      </c>
      <c r="R231" s="12" t="s">
        <v>84</v>
      </c>
      <c r="S231" s="12" t="s">
        <v>85</v>
      </c>
      <c r="T231" s="153" t="s">
        <v>62</v>
      </c>
      <c r="U231" s="153"/>
      <c r="V231" s="12" t="s">
        <v>116</v>
      </c>
      <c r="W231" s="12" t="s">
        <v>117</v>
      </c>
      <c r="X231" s="86" t="s">
        <v>55</v>
      </c>
      <c r="Y231" s="12" t="s">
        <v>118</v>
      </c>
      <c r="Z231" s="12" t="s">
        <v>119</v>
      </c>
      <c r="AA231" s="86" t="s">
        <v>22</v>
      </c>
      <c r="AB231" s="13" t="s">
        <v>86</v>
      </c>
      <c r="AC231" s="13" t="s">
        <v>87</v>
      </c>
      <c r="AD231" s="13" t="s">
        <v>88</v>
      </c>
      <c r="AE231" s="13" t="s">
        <v>61</v>
      </c>
      <c r="AF231" s="13" t="s">
        <v>87</v>
      </c>
      <c r="AI231" s="108" t="s">
        <v>89</v>
      </c>
      <c r="AJ231" s="109" t="s">
        <v>90</v>
      </c>
      <c r="AK231" s="110" t="s">
        <v>91</v>
      </c>
      <c r="AL231" s="111" t="s">
        <v>89</v>
      </c>
      <c r="AM231" s="110" t="s">
        <v>89</v>
      </c>
      <c r="AN231" s="108" t="s">
        <v>172</v>
      </c>
    </row>
    <row r="232" spans="1:40" ht="16.5" thickBot="1" x14ac:dyDescent="0.3">
      <c r="A232" s="35" t="s">
        <v>120</v>
      </c>
      <c r="B232" s="16" t="s">
        <v>77</v>
      </c>
      <c r="C232" s="17" t="s">
        <v>78</v>
      </c>
      <c r="D232" s="16" t="s">
        <v>26</v>
      </c>
      <c r="E232" s="16" t="s">
        <v>26</v>
      </c>
      <c r="F232" s="48" t="s">
        <v>27</v>
      </c>
      <c r="G232" s="16" t="s">
        <v>26</v>
      </c>
      <c r="H232" s="16" t="s">
        <v>26</v>
      </c>
      <c r="I232" s="48" t="s">
        <v>27</v>
      </c>
      <c r="J232" s="16" t="s">
        <v>26</v>
      </c>
      <c r="K232" s="16" t="s">
        <v>26</v>
      </c>
      <c r="L232" s="48" t="s">
        <v>27</v>
      </c>
      <c r="M232" s="16" t="s">
        <v>29</v>
      </c>
      <c r="N232" s="18" t="s">
        <v>31</v>
      </c>
      <c r="P232" s="16"/>
      <c r="Q232" s="16"/>
      <c r="R232" s="16"/>
      <c r="S232" s="16"/>
      <c r="T232" s="39" t="s">
        <v>66</v>
      </c>
      <c r="U232" s="39" t="s">
        <v>67</v>
      </c>
      <c r="V232" s="16" t="s">
        <v>26</v>
      </c>
      <c r="W232" s="16" t="s">
        <v>26</v>
      </c>
      <c r="X232" s="39" t="s">
        <v>57</v>
      </c>
      <c r="Y232" s="16" t="s">
        <v>26</v>
      </c>
      <c r="Z232" s="16" t="s">
        <v>26</v>
      </c>
      <c r="AA232" s="39" t="s">
        <v>57</v>
      </c>
      <c r="AB232" s="17" t="s">
        <v>64</v>
      </c>
      <c r="AC232" s="17" t="s">
        <v>64</v>
      </c>
      <c r="AD232" s="17" t="s">
        <v>64</v>
      </c>
      <c r="AE232" s="17" t="s">
        <v>65</v>
      </c>
      <c r="AF232" s="17" t="s">
        <v>65</v>
      </c>
      <c r="AI232" s="112" t="s">
        <v>9</v>
      </c>
      <c r="AJ232" s="113" t="s">
        <v>93</v>
      </c>
      <c r="AK232" s="114" t="s">
        <v>94</v>
      </c>
      <c r="AL232" s="115" t="s">
        <v>95</v>
      </c>
      <c r="AM232" s="114" t="s">
        <v>96</v>
      </c>
      <c r="AN232" s="130" t="s">
        <v>173</v>
      </c>
    </row>
    <row r="233" spans="1:40" ht="15.75" thickTop="1" x14ac:dyDescent="0.2">
      <c r="A233" s="20" t="s">
        <v>32</v>
      </c>
      <c r="B233" s="21">
        <v>75942</v>
      </c>
      <c r="C233" s="21">
        <v>2450</v>
      </c>
      <c r="D233" s="21">
        <v>314</v>
      </c>
      <c r="E233" s="21">
        <v>22</v>
      </c>
      <c r="F233" s="21">
        <v>97</v>
      </c>
      <c r="G233" s="21">
        <v>426</v>
      </c>
      <c r="H233" s="21">
        <v>12</v>
      </c>
      <c r="I233" s="21">
        <v>97</v>
      </c>
      <c r="J233" s="21">
        <v>872</v>
      </c>
      <c r="K233" s="21">
        <v>63</v>
      </c>
      <c r="L233" s="21">
        <v>93</v>
      </c>
      <c r="M233" s="40">
        <v>217.78</v>
      </c>
      <c r="N233" s="22">
        <v>16.16</v>
      </c>
      <c r="P233" s="22">
        <v>7.5</v>
      </c>
      <c r="Q233" s="49">
        <v>7.4</v>
      </c>
      <c r="R233" s="49">
        <v>4.26</v>
      </c>
      <c r="S233" s="50">
        <v>2.62</v>
      </c>
      <c r="T233" s="43">
        <v>2</v>
      </c>
      <c r="U233" s="43">
        <v>15</v>
      </c>
      <c r="V233" s="40">
        <v>69</v>
      </c>
      <c r="W233" s="40">
        <v>31</v>
      </c>
      <c r="X233" s="46">
        <v>95</v>
      </c>
      <c r="Y233" s="40">
        <v>10</v>
      </c>
      <c r="Z233" s="40">
        <v>3</v>
      </c>
      <c r="AA233" s="46">
        <v>69</v>
      </c>
      <c r="AB233" s="21">
        <v>62425</v>
      </c>
      <c r="AC233" s="21">
        <v>11068</v>
      </c>
      <c r="AD233" s="21">
        <f t="shared" ref="AD233:AD244" si="111">SUM(AB233:AC233)</f>
        <v>73493</v>
      </c>
      <c r="AE233" s="22">
        <f t="shared" ref="AE233:AE244" si="112">AB233/B233</f>
        <v>0.82200890153011508</v>
      </c>
      <c r="AF233" s="22">
        <f t="shared" ref="AF233:AF244" si="113">AC233/B233</f>
        <v>0.14574280371862738</v>
      </c>
      <c r="AI233" s="116">
        <f>C233/$M$2</f>
        <v>0.3888888888888889</v>
      </c>
      <c r="AJ233" s="117">
        <f>(C233*D233)/1000</f>
        <v>769.3</v>
      </c>
      <c r="AK233" s="118">
        <f>(AJ233)/$O$3</f>
        <v>0.37581827063996087</v>
      </c>
      <c r="AL233" s="119">
        <f>(C233*G233)/1000</f>
        <v>1043.7</v>
      </c>
      <c r="AM233" s="118">
        <f>(AL233)/$Q$3</f>
        <v>0.66266666666666674</v>
      </c>
      <c r="AN233" s="131">
        <f>(0.8*C233*G233)/60</f>
        <v>13916</v>
      </c>
    </row>
    <row r="234" spans="1:40" x14ac:dyDescent="0.2">
      <c r="A234" s="20" t="s">
        <v>33</v>
      </c>
      <c r="B234" s="21">
        <v>75526</v>
      </c>
      <c r="C234" s="21">
        <v>2697</v>
      </c>
      <c r="D234" s="21">
        <v>301</v>
      </c>
      <c r="E234" s="21">
        <v>28</v>
      </c>
      <c r="F234" s="21">
        <v>89</v>
      </c>
      <c r="G234" s="21">
        <v>413</v>
      </c>
      <c r="H234" s="21">
        <v>17</v>
      </c>
      <c r="I234" s="21">
        <v>92</v>
      </c>
      <c r="J234" s="21">
        <v>832</v>
      </c>
      <c r="K234" s="21">
        <v>62</v>
      </c>
      <c r="L234" s="21">
        <v>93</v>
      </c>
      <c r="M234" s="40">
        <v>176.25</v>
      </c>
      <c r="N234" s="22">
        <v>15.55</v>
      </c>
      <c r="P234" s="22">
        <v>7.4</v>
      </c>
      <c r="Q234" s="49">
        <v>7.4</v>
      </c>
      <c r="R234" s="49">
        <v>3.15</v>
      </c>
      <c r="S234" s="50">
        <v>2.74</v>
      </c>
      <c r="T234" s="24"/>
      <c r="U234" s="24"/>
      <c r="V234" s="40">
        <v>69</v>
      </c>
      <c r="W234" s="40">
        <v>19</v>
      </c>
      <c r="X234" s="46">
        <v>70</v>
      </c>
      <c r="Y234" s="40">
        <v>9</v>
      </c>
      <c r="Z234" s="40">
        <v>2</v>
      </c>
      <c r="AA234" s="46">
        <v>77</v>
      </c>
      <c r="AB234" s="21">
        <v>74161</v>
      </c>
      <c r="AC234" s="21">
        <v>9846</v>
      </c>
      <c r="AD234" s="21">
        <f t="shared" si="111"/>
        <v>84007</v>
      </c>
      <c r="AE234" s="22">
        <f t="shared" si="112"/>
        <v>0.98192675370071236</v>
      </c>
      <c r="AF234" s="22">
        <f t="shared" si="113"/>
        <v>0.13036570187749913</v>
      </c>
      <c r="AI234" s="116">
        <f t="shared" ref="AI234:AI244" si="114">C234/$M$2</f>
        <v>0.42809523809523808</v>
      </c>
      <c r="AJ234" s="117">
        <f t="shared" ref="AJ234:AJ244" si="115">(C234*D234)/1000</f>
        <v>811.79700000000003</v>
      </c>
      <c r="AK234" s="118">
        <f t="shared" ref="AK234:AK246" si="116">(AJ234)/$O$3</f>
        <v>0.39657889594528578</v>
      </c>
      <c r="AL234" s="119">
        <f t="shared" ref="AL234:AL244" si="117">(C234*G234)/1000</f>
        <v>1113.8610000000001</v>
      </c>
      <c r="AM234" s="118">
        <f t="shared" ref="AM234:AM246" si="118">(AL234)/$Q$3</f>
        <v>0.70721333333333336</v>
      </c>
      <c r="AN234" s="131">
        <f t="shared" ref="AN234:AN244" si="119">(0.8*C234*G234)/60</f>
        <v>14851.48</v>
      </c>
    </row>
    <row r="235" spans="1:40" x14ac:dyDescent="0.2">
      <c r="A235" s="20" t="s">
        <v>34</v>
      </c>
      <c r="B235" s="21">
        <v>80623</v>
      </c>
      <c r="C235" s="21">
        <v>4706</v>
      </c>
      <c r="D235" s="21">
        <v>379</v>
      </c>
      <c r="E235" s="21">
        <v>23</v>
      </c>
      <c r="F235" s="21">
        <v>93</v>
      </c>
      <c r="G235" s="21">
        <v>424</v>
      </c>
      <c r="H235" s="21">
        <v>15</v>
      </c>
      <c r="I235" s="21">
        <v>86</v>
      </c>
      <c r="J235" s="21">
        <v>1058</v>
      </c>
      <c r="K235" s="21">
        <v>78</v>
      </c>
      <c r="L235" s="21">
        <v>96</v>
      </c>
      <c r="M235" s="40">
        <v>228.99</v>
      </c>
      <c r="N235" s="22">
        <v>15.38</v>
      </c>
      <c r="P235" s="22">
        <v>7.4</v>
      </c>
      <c r="Q235" s="49">
        <v>7.6</v>
      </c>
      <c r="R235" s="49">
        <v>2.88</v>
      </c>
      <c r="S235" s="50">
        <v>2.3199999999999998</v>
      </c>
      <c r="T235" s="24">
        <v>2</v>
      </c>
      <c r="U235" s="24">
        <v>19</v>
      </c>
      <c r="V235" s="40">
        <v>70</v>
      </c>
      <c r="W235" s="40">
        <v>24</v>
      </c>
      <c r="X235" s="46">
        <v>65</v>
      </c>
      <c r="Y235" s="40">
        <v>9.6999999999999993</v>
      </c>
      <c r="Z235" s="40">
        <v>1.3</v>
      </c>
      <c r="AA235" s="46">
        <v>86</v>
      </c>
      <c r="AB235" s="21">
        <v>81955</v>
      </c>
      <c r="AC235" s="21">
        <v>11486</v>
      </c>
      <c r="AD235" s="21">
        <f t="shared" si="111"/>
        <v>93441</v>
      </c>
      <c r="AE235" s="22">
        <f t="shared" si="112"/>
        <v>1.0165213400642497</v>
      </c>
      <c r="AF235" s="22">
        <f t="shared" si="113"/>
        <v>0.14246554953301166</v>
      </c>
      <c r="AI235" s="116">
        <f t="shared" si="114"/>
        <v>0.74698412698412697</v>
      </c>
      <c r="AJ235" s="117">
        <f t="shared" si="115"/>
        <v>1783.5740000000001</v>
      </c>
      <c r="AK235" s="118">
        <f t="shared" si="116"/>
        <v>0.87131118710307776</v>
      </c>
      <c r="AL235" s="119">
        <f t="shared" si="117"/>
        <v>1995.3440000000001</v>
      </c>
      <c r="AM235" s="118">
        <f t="shared" si="118"/>
        <v>1.2668850793650794</v>
      </c>
      <c r="AN235" s="131">
        <f t="shared" si="119"/>
        <v>26604.58666666667</v>
      </c>
    </row>
    <row r="236" spans="1:40" x14ac:dyDescent="0.2">
      <c r="A236" s="20" t="s">
        <v>35</v>
      </c>
      <c r="B236" s="21">
        <v>84244</v>
      </c>
      <c r="C236" s="21">
        <v>2808</v>
      </c>
      <c r="D236" s="21">
        <v>361</v>
      </c>
      <c r="E236" s="21">
        <v>10</v>
      </c>
      <c r="F236" s="21">
        <v>97</v>
      </c>
      <c r="G236" s="21">
        <v>355</v>
      </c>
      <c r="H236" s="21">
        <v>12</v>
      </c>
      <c r="I236" s="21">
        <v>96</v>
      </c>
      <c r="J236" s="21">
        <v>997</v>
      </c>
      <c r="K236" s="21">
        <v>48</v>
      </c>
      <c r="L236" s="21">
        <v>95</v>
      </c>
      <c r="M236" s="40">
        <v>242.96</v>
      </c>
      <c r="N236" s="22">
        <v>15.51</v>
      </c>
      <c r="P236" s="22">
        <v>7.3</v>
      </c>
      <c r="Q236" s="49">
        <v>7.4</v>
      </c>
      <c r="R236" s="49">
        <v>2.5499999999999998</v>
      </c>
      <c r="S236" s="50">
        <v>1.97</v>
      </c>
      <c r="T236" s="24">
        <v>2</v>
      </c>
      <c r="U236" s="24">
        <v>10</v>
      </c>
      <c r="V236" s="40">
        <v>68</v>
      </c>
      <c r="W236" s="40">
        <v>7</v>
      </c>
      <c r="X236" s="46">
        <v>89</v>
      </c>
      <c r="Y236" s="40">
        <v>9.9</v>
      </c>
      <c r="Z236" s="40">
        <v>1.4</v>
      </c>
      <c r="AA236" s="46">
        <v>86</v>
      </c>
      <c r="AB236" s="21">
        <v>71679</v>
      </c>
      <c r="AC236" s="21">
        <v>10981</v>
      </c>
      <c r="AD236" s="21">
        <f t="shared" si="111"/>
        <v>82660</v>
      </c>
      <c r="AE236" s="22">
        <f t="shared" si="112"/>
        <v>0.85084991215991645</v>
      </c>
      <c r="AF236" s="22">
        <f t="shared" si="113"/>
        <v>0.13034756184416693</v>
      </c>
      <c r="AI236" s="116">
        <f t="shared" si="114"/>
        <v>0.44571428571428573</v>
      </c>
      <c r="AJ236" s="117">
        <f t="shared" si="115"/>
        <v>1013.688</v>
      </c>
      <c r="AK236" s="118">
        <f t="shared" si="116"/>
        <v>0.4952066438690767</v>
      </c>
      <c r="AL236" s="119">
        <f t="shared" si="117"/>
        <v>996.84</v>
      </c>
      <c r="AM236" s="118">
        <f t="shared" si="118"/>
        <v>0.63291428571428576</v>
      </c>
      <c r="AN236" s="131">
        <f t="shared" si="119"/>
        <v>13291.2</v>
      </c>
    </row>
    <row r="237" spans="1:40" x14ac:dyDescent="0.2">
      <c r="A237" s="20" t="s">
        <v>109</v>
      </c>
      <c r="B237" s="21">
        <v>81588</v>
      </c>
      <c r="C237" s="21">
        <v>2632</v>
      </c>
      <c r="D237" s="21">
        <v>372</v>
      </c>
      <c r="E237" s="21">
        <v>17</v>
      </c>
      <c r="F237" s="21">
        <v>95</v>
      </c>
      <c r="G237" s="21">
        <v>454</v>
      </c>
      <c r="H237" s="21">
        <v>15</v>
      </c>
      <c r="I237" s="21">
        <v>96</v>
      </c>
      <c r="J237" s="21">
        <v>1010</v>
      </c>
      <c r="K237" s="21">
        <v>64</v>
      </c>
      <c r="L237" s="21">
        <v>93</v>
      </c>
      <c r="M237" s="40">
        <v>81.489999999999995</v>
      </c>
      <c r="N237" s="22">
        <v>12.85</v>
      </c>
      <c r="P237" s="22">
        <v>7.5</v>
      </c>
      <c r="Q237" s="49">
        <v>7.9</v>
      </c>
      <c r="R237" s="49">
        <v>2.65</v>
      </c>
      <c r="S237" s="50">
        <v>2.2799999999999998</v>
      </c>
      <c r="T237" s="24"/>
      <c r="U237" s="24"/>
      <c r="V237" s="40">
        <v>68</v>
      </c>
      <c r="W237" s="40">
        <v>9</v>
      </c>
      <c r="X237" s="46">
        <v>87</v>
      </c>
      <c r="Y237" s="40">
        <v>10</v>
      </c>
      <c r="Z237" s="40">
        <v>1.6</v>
      </c>
      <c r="AA237" s="46">
        <v>84</v>
      </c>
      <c r="AB237" s="21">
        <v>70768</v>
      </c>
      <c r="AC237" s="21">
        <v>11886</v>
      </c>
      <c r="AD237" s="21">
        <f t="shared" si="111"/>
        <v>82654</v>
      </c>
      <c r="AE237" s="22">
        <f t="shared" si="112"/>
        <v>0.86738245820463789</v>
      </c>
      <c r="AF237" s="22">
        <f t="shared" si="113"/>
        <v>0.1456831887042212</v>
      </c>
      <c r="AI237" s="116">
        <f t="shared" si="114"/>
        <v>0.4177777777777778</v>
      </c>
      <c r="AJ237" s="117">
        <f t="shared" si="115"/>
        <v>979.10400000000004</v>
      </c>
      <c r="AK237" s="118">
        <f t="shared" si="116"/>
        <v>0.47831167562286275</v>
      </c>
      <c r="AL237" s="119">
        <f t="shared" si="117"/>
        <v>1194.9280000000001</v>
      </c>
      <c r="AM237" s="118">
        <f t="shared" si="118"/>
        <v>0.75868444444444449</v>
      </c>
      <c r="AN237" s="131">
        <f t="shared" si="119"/>
        <v>15932.373333333331</v>
      </c>
    </row>
    <row r="238" spans="1:40" x14ac:dyDescent="0.2">
      <c r="A238" s="20" t="s">
        <v>37</v>
      </c>
      <c r="B238" s="21">
        <v>84306</v>
      </c>
      <c r="C238" s="21">
        <v>2810</v>
      </c>
      <c r="D238" s="21">
        <v>393</v>
      </c>
      <c r="E238" s="21">
        <v>27</v>
      </c>
      <c r="F238" s="21">
        <v>93</v>
      </c>
      <c r="G238" s="21">
        <v>391</v>
      </c>
      <c r="H238" s="21">
        <v>11</v>
      </c>
      <c r="I238" s="21">
        <v>97</v>
      </c>
      <c r="J238" s="21">
        <v>909</v>
      </c>
      <c r="K238" s="21">
        <v>55</v>
      </c>
      <c r="L238" s="21">
        <v>94</v>
      </c>
      <c r="M238" s="40">
        <v>169.03</v>
      </c>
      <c r="N238" s="22">
        <v>14.65</v>
      </c>
      <c r="P238" s="22">
        <v>7.1</v>
      </c>
      <c r="Q238" s="49">
        <v>7.6</v>
      </c>
      <c r="R238" s="49">
        <v>3.16</v>
      </c>
      <c r="S238" s="50">
        <v>2.5099999999999998</v>
      </c>
      <c r="T238" s="24"/>
      <c r="U238" s="24"/>
      <c r="V238" s="40">
        <v>67</v>
      </c>
      <c r="W238" s="40">
        <v>8</v>
      </c>
      <c r="X238" s="46">
        <v>88</v>
      </c>
      <c r="Y238" s="40">
        <v>10.1</v>
      </c>
      <c r="Z238" s="40">
        <v>1.6</v>
      </c>
      <c r="AA238" s="46">
        <v>84</v>
      </c>
      <c r="AB238" s="21">
        <v>72651</v>
      </c>
      <c r="AC238" s="21">
        <v>11337</v>
      </c>
      <c r="AD238" s="21">
        <f t="shared" si="111"/>
        <v>83988</v>
      </c>
      <c r="AE238" s="22">
        <f t="shared" si="112"/>
        <v>0.86175361184257349</v>
      </c>
      <c r="AF238" s="22">
        <f t="shared" si="113"/>
        <v>0.1344744146324105</v>
      </c>
      <c r="AI238" s="116">
        <f t="shared" si="114"/>
        <v>0.44603174603174606</v>
      </c>
      <c r="AJ238" s="117">
        <f t="shared" si="115"/>
        <v>1104.33</v>
      </c>
      <c r="AK238" s="118">
        <f t="shared" si="116"/>
        <v>0.53948705422569609</v>
      </c>
      <c r="AL238" s="119">
        <f t="shared" si="117"/>
        <v>1098.71</v>
      </c>
      <c r="AM238" s="118">
        <f t="shared" si="118"/>
        <v>0.69759365079365077</v>
      </c>
      <c r="AN238" s="131">
        <f t="shared" si="119"/>
        <v>14649.466666666667</v>
      </c>
    </row>
    <row r="239" spans="1:40" x14ac:dyDescent="0.2">
      <c r="A239" s="20" t="s">
        <v>38</v>
      </c>
      <c r="B239" s="21">
        <v>102701</v>
      </c>
      <c r="C239" s="21">
        <v>3313</v>
      </c>
      <c r="D239" s="21">
        <v>455</v>
      </c>
      <c r="E239" s="21">
        <v>13</v>
      </c>
      <c r="F239" s="21">
        <v>97</v>
      </c>
      <c r="G239" s="21">
        <v>346</v>
      </c>
      <c r="H239" s="21">
        <v>7</v>
      </c>
      <c r="I239" s="21">
        <v>98</v>
      </c>
      <c r="J239" s="21">
        <v>932</v>
      </c>
      <c r="K239" s="21">
        <v>63</v>
      </c>
      <c r="L239" s="21">
        <v>93</v>
      </c>
      <c r="M239" s="40">
        <v>244.64</v>
      </c>
      <c r="N239" s="22">
        <v>14.86</v>
      </c>
      <c r="P239" s="22">
        <v>7.2</v>
      </c>
      <c r="Q239" s="49">
        <v>7.6</v>
      </c>
      <c r="R239" s="49">
        <v>2.98</v>
      </c>
      <c r="S239" s="50">
        <v>2.67</v>
      </c>
      <c r="T239" s="24">
        <v>15</v>
      </c>
      <c r="U239" s="24">
        <v>149</v>
      </c>
      <c r="V239" s="40">
        <v>71</v>
      </c>
      <c r="W239" s="40">
        <v>21</v>
      </c>
      <c r="X239" s="46">
        <v>71</v>
      </c>
      <c r="Y239" s="40">
        <v>11.9</v>
      </c>
      <c r="Z239" s="40">
        <v>3.4</v>
      </c>
      <c r="AA239" s="46">
        <v>71</v>
      </c>
      <c r="AB239" s="21">
        <v>82145</v>
      </c>
      <c r="AC239" s="21">
        <v>10094</v>
      </c>
      <c r="AD239" s="21">
        <f t="shared" si="111"/>
        <v>92239</v>
      </c>
      <c r="AE239" s="22">
        <f t="shared" si="112"/>
        <v>0.79984615534415437</v>
      </c>
      <c r="AF239" s="22">
        <f t="shared" si="113"/>
        <v>9.8285313677568861E-2</v>
      </c>
      <c r="AI239" s="116">
        <f t="shared" si="114"/>
        <v>0.52587301587301583</v>
      </c>
      <c r="AJ239" s="117">
        <f t="shared" si="115"/>
        <v>1507.415</v>
      </c>
      <c r="AK239" s="118">
        <f t="shared" si="116"/>
        <v>0.73640205178309714</v>
      </c>
      <c r="AL239" s="119">
        <f t="shared" si="117"/>
        <v>1146.298</v>
      </c>
      <c r="AM239" s="118">
        <f t="shared" si="118"/>
        <v>0.72780825396825399</v>
      </c>
      <c r="AN239" s="131">
        <f t="shared" si="119"/>
        <v>15283.973333333333</v>
      </c>
    </row>
    <row r="240" spans="1:40" x14ac:dyDescent="0.2">
      <c r="A240" s="20" t="s">
        <v>39</v>
      </c>
      <c r="B240" s="21">
        <v>115034</v>
      </c>
      <c r="C240" s="21">
        <v>3711</v>
      </c>
      <c r="D240" s="21">
        <v>364</v>
      </c>
      <c r="E240" s="21">
        <v>21</v>
      </c>
      <c r="F240" s="21">
        <v>94</v>
      </c>
      <c r="G240" s="21">
        <v>348</v>
      </c>
      <c r="H240" s="21">
        <v>8</v>
      </c>
      <c r="I240" s="21">
        <v>98</v>
      </c>
      <c r="J240" s="21">
        <v>882</v>
      </c>
      <c r="K240" s="21">
        <v>70</v>
      </c>
      <c r="L240" s="21">
        <v>92</v>
      </c>
      <c r="M240" s="40">
        <v>174.42</v>
      </c>
      <c r="N240" s="22">
        <v>14.79</v>
      </c>
      <c r="P240" s="22">
        <v>7.6</v>
      </c>
      <c r="Q240" s="49">
        <v>7.8</v>
      </c>
      <c r="R240" s="49">
        <v>2.2799999999999998</v>
      </c>
      <c r="S240" s="50">
        <v>2.52</v>
      </c>
      <c r="T240" s="24">
        <v>6</v>
      </c>
      <c r="U240" s="24">
        <v>48</v>
      </c>
      <c r="V240" s="40">
        <v>69</v>
      </c>
      <c r="W240" s="40">
        <v>22</v>
      </c>
      <c r="X240" s="46">
        <v>67</v>
      </c>
      <c r="Y240" s="40">
        <v>11.2</v>
      </c>
      <c r="Z240" s="40">
        <v>3.9</v>
      </c>
      <c r="AA240" s="46">
        <v>65</v>
      </c>
      <c r="AB240" s="21">
        <v>90071</v>
      </c>
      <c r="AC240" s="21">
        <v>9434</v>
      </c>
      <c r="AD240" s="21">
        <f t="shared" si="111"/>
        <v>99505</v>
      </c>
      <c r="AE240" s="22">
        <f t="shared" si="112"/>
        <v>0.7829945929029678</v>
      </c>
      <c r="AF240" s="22">
        <f t="shared" si="113"/>
        <v>8.2010536015438909E-2</v>
      </c>
      <c r="AI240" s="116">
        <f t="shared" si="114"/>
        <v>0.58904761904761904</v>
      </c>
      <c r="AJ240" s="117">
        <f t="shared" si="115"/>
        <v>1350.8040000000001</v>
      </c>
      <c r="AK240" s="118">
        <f t="shared" si="116"/>
        <v>0.65989447972642901</v>
      </c>
      <c r="AL240" s="119">
        <f t="shared" si="117"/>
        <v>1291.4280000000001</v>
      </c>
      <c r="AM240" s="118">
        <f t="shared" si="118"/>
        <v>0.81995428571428575</v>
      </c>
      <c r="AN240" s="131">
        <f t="shared" si="119"/>
        <v>17219.04</v>
      </c>
    </row>
    <row r="241" spans="1:40" x14ac:dyDescent="0.2">
      <c r="A241" s="20" t="s">
        <v>40</v>
      </c>
      <c r="B241" s="21">
        <v>95330</v>
      </c>
      <c r="C241" s="21">
        <v>3178</v>
      </c>
      <c r="D241" s="21">
        <v>293</v>
      </c>
      <c r="E241" s="21">
        <v>23</v>
      </c>
      <c r="F241" s="21">
        <v>91</v>
      </c>
      <c r="G241" s="21">
        <v>314</v>
      </c>
      <c r="H241" s="2">
        <v>13</v>
      </c>
      <c r="I241" s="21">
        <v>91</v>
      </c>
      <c r="J241" s="21">
        <v>782</v>
      </c>
      <c r="K241" s="21">
        <v>52</v>
      </c>
      <c r="L241" s="21">
        <v>89</v>
      </c>
      <c r="M241" s="40">
        <v>125.46</v>
      </c>
      <c r="N241" s="22">
        <v>14.76</v>
      </c>
      <c r="P241" s="22">
        <v>7.5</v>
      </c>
      <c r="Q241" s="49">
        <v>7.9</v>
      </c>
      <c r="R241" s="49">
        <v>5.03</v>
      </c>
      <c r="S241" s="50">
        <v>3.13</v>
      </c>
      <c r="T241" s="24">
        <v>8</v>
      </c>
      <c r="U241" s="24">
        <f>6*8+2*2</f>
        <v>52</v>
      </c>
      <c r="V241" s="40">
        <v>47</v>
      </c>
      <c r="W241" s="40">
        <v>9</v>
      </c>
      <c r="X241" s="46">
        <v>75</v>
      </c>
      <c r="Y241" s="40">
        <v>7.3</v>
      </c>
      <c r="Z241" s="40">
        <v>1.9</v>
      </c>
      <c r="AA241" s="46">
        <v>73</v>
      </c>
      <c r="AB241" s="21">
        <v>69271</v>
      </c>
      <c r="AC241" s="21">
        <v>8237</v>
      </c>
      <c r="AD241" s="21">
        <f t="shared" si="111"/>
        <v>77508</v>
      </c>
      <c r="AE241" s="22">
        <f t="shared" si="112"/>
        <v>0.72664428826182736</v>
      </c>
      <c r="AF241" s="22">
        <f t="shared" si="113"/>
        <v>8.6405119060106991E-2</v>
      </c>
      <c r="AI241" s="116">
        <f t="shared" si="114"/>
        <v>0.50444444444444447</v>
      </c>
      <c r="AJ241" s="117">
        <f t="shared" si="115"/>
        <v>931.154</v>
      </c>
      <c r="AK241" s="118">
        <f t="shared" si="116"/>
        <v>0.45488715192965312</v>
      </c>
      <c r="AL241" s="119">
        <f t="shared" si="117"/>
        <v>997.89200000000005</v>
      </c>
      <c r="AM241" s="118">
        <f t="shared" si="118"/>
        <v>0.63358222222222227</v>
      </c>
      <c r="AN241" s="131">
        <f t="shared" si="119"/>
        <v>13305.226666666666</v>
      </c>
    </row>
    <row r="242" spans="1:40" x14ac:dyDescent="0.2">
      <c r="A242" s="20" t="s">
        <v>41</v>
      </c>
      <c r="B242" s="21">
        <v>92929</v>
      </c>
      <c r="C242" s="21">
        <v>3098</v>
      </c>
      <c r="D242" s="21">
        <v>258</v>
      </c>
      <c r="E242" s="21">
        <v>22</v>
      </c>
      <c r="F242" s="21">
        <v>91</v>
      </c>
      <c r="G242" s="21">
        <v>222</v>
      </c>
      <c r="H242" s="21">
        <v>9</v>
      </c>
      <c r="I242" s="21">
        <v>96</v>
      </c>
      <c r="J242" s="21">
        <v>671</v>
      </c>
      <c r="K242" s="24">
        <v>54</v>
      </c>
      <c r="L242" s="21">
        <v>92</v>
      </c>
      <c r="M242" s="40">
        <v>105</v>
      </c>
      <c r="N242" s="22">
        <v>14.16</v>
      </c>
      <c r="P242" s="22">
        <v>7.7</v>
      </c>
      <c r="Q242" s="49">
        <v>8</v>
      </c>
      <c r="R242" s="49">
        <v>5.6</v>
      </c>
      <c r="S242" s="50">
        <v>3.83</v>
      </c>
      <c r="T242" s="24"/>
      <c r="U242" s="24"/>
      <c r="V242" s="40">
        <v>46</v>
      </c>
      <c r="W242" s="40">
        <v>9</v>
      </c>
      <c r="X242" s="46">
        <v>79</v>
      </c>
      <c r="Y242" s="40">
        <v>7</v>
      </c>
      <c r="Z242" s="40">
        <v>1.6</v>
      </c>
      <c r="AA242" s="46">
        <v>77</v>
      </c>
      <c r="AB242" s="21">
        <v>65897</v>
      </c>
      <c r="AC242" s="21">
        <v>7910</v>
      </c>
      <c r="AD242" s="21">
        <f t="shared" si="111"/>
        <v>73807</v>
      </c>
      <c r="AE242" s="22">
        <f t="shared" si="112"/>
        <v>0.70911125698113608</v>
      </c>
      <c r="AF242" s="22">
        <f t="shared" si="113"/>
        <v>8.5118746569962017E-2</v>
      </c>
      <c r="AI242" s="116">
        <f t="shared" si="114"/>
        <v>0.49174603174603176</v>
      </c>
      <c r="AJ242" s="117">
        <f t="shared" si="115"/>
        <v>799.28399999999999</v>
      </c>
      <c r="AK242" s="118">
        <f t="shared" si="116"/>
        <v>0.39046604787493894</v>
      </c>
      <c r="AL242" s="119">
        <f t="shared" si="117"/>
        <v>687.75599999999997</v>
      </c>
      <c r="AM242" s="118">
        <f t="shared" si="118"/>
        <v>0.43667047619047616</v>
      </c>
      <c r="AN242" s="131">
        <f t="shared" si="119"/>
        <v>9170.08</v>
      </c>
    </row>
    <row r="243" spans="1:40" x14ac:dyDescent="0.2">
      <c r="A243" s="20" t="s">
        <v>42</v>
      </c>
      <c r="B243" s="21">
        <v>82977</v>
      </c>
      <c r="C243" s="21">
        <v>2678</v>
      </c>
      <c r="D243" s="21">
        <v>330</v>
      </c>
      <c r="E243" s="21">
        <v>27</v>
      </c>
      <c r="F243" s="21">
        <v>92</v>
      </c>
      <c r="G243" s="21">
        <v>242</v>
      </c>
      <c r="H243" s="21">
        <v>10</v>
      </c>
      <c r="I243" s="21">
        <v>96</v>
      </c>
      <c r="J243" s="21">
        <v>703</v>
      </c>
      <c r="K243" s="21">
        <v>65</v>
      </c>
      <c r="L243" s="21">
        <v>90</v>
      </c>
      <c r="M243" s="40">
        <v>114</v>
      </c>
      <c r="N243" s="22">
        <v>13.46</v>
      </c>
      <c r="P243" s="22">
        <v>7.4</v>
      </c>
      <c r="Q243" s="49">
        <v>7.7</v>
      </c>
      <c r="R243" s="49">
        <v>7.38</v>
      </c>
      <c r="S243" s="50">
        <v>4.12</v>
      </c>
      <c r="T243" s="24"/>
      <c r="U243" s="24"/>
      <c r="V243" s="40">
        <v>52</v>
      </c>
      <c r="W243" s="40">
        <v>11</v>
      </c>
      <c r="X243" s="46">
        <v>78</v>
      </c>
      <c r="Y243" s="40">
        <v>8.4</v>
      </c>
      <c r="Z243" s="40">
        <v>1.9</v>
      </c>
      <c r="AA243" s="46">
        <v>76</v>
      </c>
      <c r="AB243" s="21">
        <v>65328</v>
      </c>
      <c r="AC243" s="21">
        <v>7226</v>
      </c>
      <c r="AD243" s="21">
        <f t="shared" si="111"/>
        <v>72554</v>
      </c>
      <c r="AE243" s="22">
        <f t="shared" si="112"/>
        <v>0.78730250551357606</v>
      </c>
      <c r="AF243" s="22">
        <f t="shared" si="113"/>
        <v>8.7084372777998728E-2</v>
      </c>
      <c r="AI243" s="116">
        <f t="shared" si="114"/>
        <v>0.42507936507936506</v>
      </c>
      <c r="AJ243" s="117">
        <f t="shared" si="115"/>
        <v>883.74</v>
      </c>
      <c r="AK243" s="118">
        <f t="shared" si="116"/>
        <v>0.43172447484123105</v>
      </c>
      <c r="AL243" s="119">
        <f t="shared" si="117"/>
        <v>648.07600000000002</v>
      </c>
      <c r="AM243" s="118">
        <f t="shared" si="118"/>
        <v>0.4114768253968254</v>
      </c>
      <c r="AN243" s="131">
        <f t="shared" si="119"/>
        <v>8641.0133333333342</v>
      </c>
    </row>
    <row r="244" spans="1:40" ht="15.75" thickBot="1" x14ac:dyDescent="0.25">
      <c r="A244" s="20" t="s">
        <v>43</v>
      </c>
      <c r="B244" s="21">
        <v>96269</v>
      </c>
      <c r="C244" s="21">
        <v>3105</v>
      </c>
      <c r="D244" s="21">
        <v>258</v>
      </c>
      <c r="E244" s="21">
        <v>19</v>
      </c>
      <c r="F244" s="21">
        <v>93</v>
      </c>
      <c r="G244" s="21">
        <v>268</v>
      </c>
      <c r="H244" s="21">
        <v>7</v>
      </c>
      <c r="I244" s="21">
        <v>97</v>
      </c>
      <c r="J244" s="21">
        <v>714</v>
      </c>
      <c r="K244" s="21">
        <v>52</v>
      </c>
      <c r="L244" s="21">
        <v>93</v>
      </c>
      <c r="M244" s="40">
        <v>96.14</v>
      </c>
      <c r="N244" s="22">
        <v>11.234</v>
      </c>
      <c r="P244" s="22">
        <v>7.5</v>
      </c>
      <c r="Q244" s="49">
        <v>7.6</v>
      </c>
      <c r="R244" s="49">
        <v>5.88</v>
      </c>
      <c r="S244" s="50">
        <v>4.1900000000000004</v>
      </c>
      <c r="T244" s="42"/>
      <c r="U244" s="42"/>
      <c r="V244" s="40">
        <v>50</v>
      </c>
      <c r="W244" s="40">
        <v>18</v>
      </c>
      <c r="X244" s="46">
        <v>64</v>
      </c>
      <c r="Y244" s="40">
        <v>7.8</v>
      </c>
      <c r="Z244" s="40">
        <v>2.1</v>
      </c>
      <c r="AA244" s="46">
        <v>72</v>
      </c>
      <c r="AB244" s="21">
        <v>63789</v>
      </c>
      <c r="AC244" s="21">
        <v>8175</v>
      </c>
      <c r="AD244" s="21">
        <f t="shared" si="111"/>
        <v>71964</v>
      </c>
      <c r="AE244" s="22">
        <f t="shared" si="112"/>
        <v>0.66261205580197158</v>
      </c>
      <c r="AF244" s="22">
        <f t="shared" si="113"/>
        <v>8.4918301841714366E-2</v>
      </c>
      <c r="AI244" s="116">
        <f t="shared" si="114"/>
        <v>0.49285714285714288</v>
      </c>
      <c r="AJ244" s="117">
        <f t="shared" si="115"/>
        <v>801.09</v>
      </c>
      <c r="AK244" s="118">
        <f t="shared" si="116"/>
        <v>0.39134831460674158</v>
      </c>
      <c r="AL244" s="119">
        <f t="shared" si="117"/>
        <v>832.14</v>
      </c>
      <c r="AM244" s="118">
        <f t="shared" si="118"/>
        <v>0.52834285714285711</v>
      </c>
      <c r="AN244" s="131">
        <f t="shared" si="119"/>
        <v>11095.2</v>
      </c>
    </row>
    <row r="245" spans="1:40" ht="16.5" thickTop="1" x14ac:dyDescent="0.25">
      <c r="A245" s="36" t="s">
        <v>121</v>
      </c>
      <c r="B245" s="27">
        <f t="shared" ref="B245:AA245" si="120">SUM(B233:B244)</f>
        <v>1067469</v>
      </c>
      <c r="C245" s="27">
        <f t="shared" si="120"/>
        <v>37186</v>
      </c>
      <c r="D245" s="27">
        <f t="shared" si="120"/>
        <v>4078</v>
      </c>
      <c r="E245" s="27">
        <f t="shared" si="120"/>
        <v>252</v>
      </c>
      <c r="F245" s="27">
        <f>SUM(F233:F244)</f>
        <v>1122</v>
      </c>
      <c r="G245" s="27">
        <f>SUM(G233:G244)</f>
        <v>4203</v>
      </c>
      <c r="H245" s="27">
        <f>SUM(H233:H244)</f>
        <v>136</v>
      </c>
      <c r="I245" s="27">
        <f>SUM(I233:I244)</f>
        <v>1140</v>
      </c>
      <c r="J245" s="27">
        <f t="shared" si="120"/>
        <v>10362</v>
      </c>
      <c r="K245" s="27">
        <f t="shared" si="120"/>
        <v>726</v>
      </c>
      <c r="L245" s="27">
        <f>SUM(L233:L244)</f>
        <v>1113</v>
      </c>
      <c r="M245" s="51">
        <f t="shared" si="120"/>
        <v>1976.16</v>
      </c>
      <c r="N245" s="45">
        <f t="shared" si="120"/>
        <v>173.364</v>
      </c>
      <c r="P245" s="45">
        <f t="shared" si="120"/>
        <v>89.100000000000009</v>
      </c>
      <c r="Q245" s="45">
        <f t="shared" si="120"/>
        <v>91.899999999999991</v>
      </c>
      <c r="R245" s="45">
        <f t="shared" si="120"/>
        <v>47.800000000000004</v>
      </c>
      <c r="S245" s="45">
        <f t="shared" si="120"/>
        <v>34.9</v>
      </c>
      <c r="T245" s="27">
        <f t="shared" si="120"/>
        <v>35</v>
      </c>
      <c r="U245" s="27">
        <f t="shared" si="120"/>
        <v>293</v>
      </c>
      <c r="V245" s="51">
        <f>SUM(V233:V244)</f>
        <v>746</v>
      </c>
      <c r="W245" s="51">
        <f>SUM(W233:W244)</f>
        <v>188</v>
      </c>
      <c r="X245" s="27">
        <f>SUM(X233:X244)</f>
        <v>928</v>
      </c>
      <c r="Y245" s="51">
        <f t="shared" si="120"/>
        <v>112.30000000000001</v>
      </c>
      <c r="Z245" s="51">
        <f t="shared" si="120"/>
        <v>25.7</v>
      </c>
      <c r="AA245" s="27">
        <f t="shared" si="120"/>
        <v>920</v>
      </c>
      <c r="AB245" s="27">
        <f>SUM(AB233:AB244)</f>
        <v>870140</v>
      </c>
      <c r="AC245" s="27">
        <f>SUM(AC233:AC244)</f>
        <v>117680</v>
      </c>
      <c r="AD245" s="27">
        <f>SUM(AD233:AD244)</f>
        <v>987820</v>
      </c>
      <c r="AE245" s="27">
        <f>SUM(AE233:AE244)</f>
        <v>9.8689538323078381</v>
      </c>
      <c r="AF245" s="27"/>
      <c r="AI245" s="120"/>
      <c r="AJ245" s="121"/>
      <c r="AK245" s="122"/>
      <c r="AL245" s="123"/>
      <c r="AM245" s="122"/>
      <c r="AN245" s="132"/>
    </row>
    <row r="246" spans="1:40" ht="15.75" thickBot="1" x14ac:dyDescent="0.25">
      <c r="A246" s="37" t="s">
        <v>122</v>
      </c>
      <c r="B246" s="30">
        <f t="shared" ref="B246:S246" si="121">AVERAGE(B233:B244)</f>
        <v>88955.75</v>
      </c>
      <c r="C246" s="30">
        <f t="shared" si="121"/>
        <v>3098.8333333333335</v>
      </c>
      <c r="D246" s="30">
        <f t="shared" si="121"/>
        <v>339.83333333333331</v>
      </c>
      <c r="E246" s="30">
        <f t="shared" si="121"/>
        <v>21</v>
      </c>
      <c r="F246" s="30">
        <f>AVERAGE(F233:F244)</f>
        <v>93.5</v>
      </c>
      <c r="G246" s="30">
        <f>AVERAGE(G233:G244)</f>
        <v>350.25</v>
      </c>
      <c r="H246" s="30">
        <f>AVERAGE(H233:H244)</f>
        <v>11.333333333333334</v>
      </c>
      <c r="I246" s="30">
        <f>AVERAGE(I233:I244)</f>
        <v>95</v>
      </c>
      <c r="J246" s="30">
        <f t="shared" si="121"/>
        <v>863.5</v>
      </c>
      <c r="K246" s="30">
        <f t="shared" si="121"/>
        <v>60.5</v>
      </c>
      <c r="L246" s="30">
        <f>AVERAGE(L233:L244)</f>
        <v>92.75</v>
      </c>
      <c r="M246" s="52">
        <f t="shared" si="121"/>
        <v>164.68</v>
      </c>
      <c r="N246" s="38">
        <f t="shared" si="121"/>
        <v>14.447000000000001</v>
      </c>
      <c r="P246" s="38">
        <f t="shared" si="121"/>
        <v>7.4250000000000007</v>
      </c>
      <c r="Q246" s="38">
        <f t="shared" si="121"/>
        <v>7.6583333333333323</v>
      </c>
      <c r="R246" s="38">
        <f t="shared" si="121"/>
        <v>3.9833333333333338</v>
      </c>
      <c r="S246" s="38">
        <f t="shared" si="121"/>
        <v>2.9083333333333332</v>
      </c>
      <c r="T246" s="30"/>
      <c r="U246" s="30"/>
      <c r="V246" s="52">
        <f t="shared" ref="V246:AA246" si="122">AVERAGE(V233:V244)</f>
        <v>62.166666666666664</v>
      </c>
      <c r="W246" s="52">
        <f t="shared" si="122"/>
        <v>15.666666666666666</v>
      </c>
      <c r="X246" s="30">
        <f t="shared" si="122"/>
        <v>77.333333333333329</v>
      </c>
      <c r="Y246" s="52">
        <f t="shared" si="122"/>
        <v>9.3583333333333343</v>
      </c>
      <c r="Z246" s="52">
        <f t="shared" si="122"/>
        <v>2.1416666666666666</v>
      </c>
      <c r="AA246" s="30">
        <f t="shared" si="122"/>
        <v>76.666666666666671</v>
      </c>
      <c r="AB246" s="30">
        <f>AVERAGE(AB233:AB244)</f>
        <v>72511.666666666672</v>
      </c>
      <c r="AC246" s="30">
        <f>AVERAGE(AC233:AC244)</f>
        <v>9806.6666666666661</v>
      </c>
      <c r="AD246" s="30">
        <f>AVERAGE(AD233:AD244)</f>
        <v>82318.333333333328</v>
      </c>
      <c r="AE246" s="38">
        <f>AVERAGE(AE233:AE244)</f>
        <v>0.82241281935898647</v>
      </c>
      <c r="AF246" s="38">
        <f t="shared" ref="AF246" si="123">AVERAGE(AF233:AF244)</f>
        <v>0.11274180085439388</v>
      </c>
      <c r="AI246" s="124">
        <f t="shared" ref="AI246" si="124">C246/$M$2</f>
        <v>0.49187830687830691</v>
      </c>
      <c r="AJ246" s="125">
        <f t="shared" ref="AJ246" si="125">(C246*D246)/1000</f>
        <v>1053.0868611111109</v>
      </c>
      <c r="AK246" s="126">
        <f t="shared" si="116"/>
        <v>0.5144537670303424</v>
      </c>
      <c r="AL246" s="127">
        <f t="shared" ref="AL246" si="126">(C246*G246)/1000</f>
        <v>1085.3663750000001</v>
      </c>
      <c r="AM246" s="126">
        <f t="shared" si="118"/>
        <v>0.68912150793650795</v>
      </c>
      <c r="AN246" s="133">
        <f>AVERAGE(AN233:AN244)</f>
        <v>14496.636666666665</v>
      </c>
    </row>
    <row r="247" spans="1:40" ht="15.75" thickTop="1" x14ac:dyDescent="0.2"/>
    <row r="248" spans="1:40" ht="15.75" thickBot="1" x14ac:dyDescent="0.25"/>
    <row r="249" spans="1:40" ht="16.5" thickTop="1" x14ac:dyDescent="0.25">
      <c r="A249" s="34" t="s">
        <v>8</v>
      </c>
      <c r="B249" s="12" t="s">
        <v>9</v>
      </c>
      <c r="C249" s="12" t="s">
        <v>9</v>
      </c>
      <c r="D249" s="12" t="s">
        <v>70</v>
      </c>
      <c r="E249" s="12" t="s">
        <v>71</v>
      </c>
      <c r="F249" s="47" t="s">
        <v>4</v>
      </c>
      <c r="G249" s="12" t="s">
        <v>72</v>
      </c>
      <c r="H249" s="12" t="s">
        <v>73</v>
      </c>
      <c r="I249" s="47" t="s">
        <v>5</v>
      </c>
      <c r="J249" s="12" t="s">
        <v>74</v>
      </c>
      <c r="K249" s="12" t="s">
        <v>75</v>
      </c>
      <c r="L249" s="47" t="s">
        <v>17</v>
      </c>
      <c r="M249" s="12" t="s">
        <v>19</v>
      </c>
      <c r="N249" s="13" t="s">
        <v>20</v>
      </c>
      <c r="P249" s="12" t="s">
        <v>82</v>
      </c>
      <c r="Q249" s="12" t="s">
        <v>83</v>
      </c>
      <c r="R249" s="12" t="s">
        <v>84</v>
      </c>
      <c r="S249" s="12" t="s">
        <v>85</v>
      </c>
      <c r="T249" s="153" t="s">
        <v>62</v>
      </c>
      <c r="U249" s="153"/>
      <c r="V249" s="12" t="s">
        <v>116</v>
      </c>
      <c r="W249" s="12" t="s">
        <v>117</v>
      </c>
      <c r="X249" s="86" t="s">
        <v>55</v>
      </c>
      <c r="Y249" s="12" t="s">
        <v>118</v>
      </c>
      <c r="Z249" s="12" t="s">
        <v>119</v>
      </c>
      <c r="AA249" s="86" t="s">
        <v>22</v>
      </c>
      <c r="AB249" s="13" t="s">
        <v>86</v>
      </c>
      <c r="AC249" s="13" t="s">
        <v>87</v>
      </c>
      <c r="AD249" s="13" t="s">
        <v>88</v>
      </c>
      <c r="AE249" s="13" t="s">
        <v>61</v>
      </c>
      <c r="AF249" s="13" t="s">
        <v>87</v>
      </c>
      <c r="AI249" s="108" t="s">
        <v>89</v>
      </c>
      <c r="AJ249" s="109" t="s">
        <v>90</v>
      </c>
      <c r="AK249" s="110" t="s">
        <v>91</v>
      </c>
      <c r="AL249" s="111" t="s">
        <v>89</v>
      </c>
      <c r="AM249" s="110" t="s">
        <v>89</v>
      </c>
      <c r="AN249" s="108" t="s">
        <v>172</v>
      </c>
    </row>
    <row r="250" spans="1:40" ht="16.5" thickBot="1" x14ac:dyDescent="0.3">
      <c r="A250" s="35" t="s">
        <v>123</v>
      </c>
      <c r="B250" s="16" t="s">
        <v>77</v>
      </c>
      <c r="C250" s="17" t="s">
        <v>78</v>
      </c>
      <c r="D250" s="16" t="s">
        <v>26</v>
      </c>
      <c r="E250" s="16" t="s">
        <v>26</v>
      </c>
      <c r="F250" s="48" t="s">
        <v>27</v>
      </c>
      <c r="G250" s="16" t="s">
        <v>26</v>
      </c>
      <c r="H250" s="16" t="s">
        <v>26</v>
      </c>
      <c r="I250" s="48" t="s">
        <v>27</v>
      </c>
      <c r="J250" s="16" t="s">
        <v>26</v>
      </c>
      <c r="K250" s="16" t="s">
        <v>26</v>
      </c>
      <c r="L250" s="48" t="s">
        <v>27</v>
      </c>
      <c r="M250" s="16" t="s">
        <v>29</v>
      </c>
      <c r="N250" s="18" t="s">
        <v>31</v>
      </c>
      <c r="P250" s="16"/>
      <c r="Q250" s="16"/>
      <c r="R250" s="16"/>
      <c r="S250" s="16"/>
      <c r="T250" s="39" t="s">
        <v>66</v>
      </c>
      <c r="U250" s="39" t="s">
        <v>67</v>
      </c>
      <c r="V250" s="16" t="s">
        <v>26</v>
      </c>
      <c r="W250" s="16" t="s">
        <v>26</v>
      </c>
      <c r="X250" s="39" t="s">
        <v>57</v>
      </c>
      <c r="Y250" s="16" t="s">
        <v>26</v>
      </c>
      <c r="Z250" s="16" t="s">
        <v>26</v>
      </c>
      <c r="AA250" s="39" t="s">
        <v>57</v>
      </c>
      <c r="AB250" s="17" t="s">
        <v>64</v>
      </c>
      <c r="AC250" s="17" t="s">
        <v>64</v>
      </c>
      <c r="AD250" s="17" t="s">
        <v>64</v>
      </c>
      <c r="AE250" s="17" t="s">
        <v>65</v>
      </c>
      <c r="AF250" s="17" t="s">
        <v>65</v>
      </c>
      <c r="AI250" s="112" t="s">
        <v>9</v>
      </c>
      <c r="AJ250" s="113" t="s">
        <v>93</v>
      </c>
      <c r="AK250" s="114" t="s">
        <v>94</v>
      </c>
      <c r="AL250" s="115" t="s">
        <v>95</v>
      </c>
      <c r="AM250" s="114" t="s">
        <v>96</v>
      </c>
      <c r="AN250" s="130" t="s">
        <v>173</v>
      </c>
    </row>
    <row r="251" spans="1:40" ht="15.75" thickTop="1" x14ac:dyDescent="0.2">
      <c r="A251" s="20" t="s">
        <v>32</v>
      </c>
      <c r="B251" s="21">
        <v>98017</v>
      </c>
      <c r="C251" s="21">
        <v>3162</v>
      </c>
      <c r="D251" s="21">
        <v>424</v>
      </c>
      <c r="E251" s="21">
        <v>14</v>
      </c>
      <c r="F251" s="21">
        <v>94</v>
      </c>
      <c r="G251" s="21">
        <v>241</v>
      </c>
      <c r="H251" s="21">
        <v>7</v>
      </c>
      <c r="I251" s="21">
        <v>97</v>
      </c>
      <c r="J251" s="21">
        <v>646</v>
      </c>
      <c r="K251" s="21">
        <v>42</v>
      </c>
      <c r="L251" s="21">
        <v>92</v>
      </c>
      <c r="M251" s="40">
        <v>65</v>
      </c>
      <c r="N251" s="22">
        <v>13.9</v>
      </c>
      <c r="O251" s="54"/>
      <c r="P251" s="22">
        <v>7.4</v>
      </c>
      <c r="Q251" s="49">
        <v>7.7</v>
      </c>
      <c r="R251" s="49">
        <v>5.54</v>
      </c>
      <c r="S251" s="50">
        <v>3.76</v>
      </c>
      <c r="T251" s="43">
        <v>7</v>
      </c>
      <c r="U251" s="43">
        <v>56</v>
      </c>
      <c r="V251" s="40">
        <v>55</v>
      </c>
      <c r="W251" s="40">
        <v>20</v>
      </c>
      <c r="X251" s="46">
        <v>61</v>
      </c>
      <c r="Y251" s="40">
        <v>8.9</v>
      </c>
      <c r="Z251" s="40">
        <v>1.8</v>
      </c>
      <c r="AA251" s="46">
        <v>76</v>
      </c>
      <c r="AB251" s="21">
        <v>61825</v>
      </c>
      <c r="AC251" s="21">
        <v>8628</v>
      </c>
      <c r="AD251" s="21">
        <f t="shared" ref="AD251:AD262" si="127">SUM(AB251:AC251)</f>
        <v>70453</v>
      </c>
      <c r="AE251" s="22">
        <f t="shared" ref="AE251:AE262" si="128">AB251/B251</f>
        <v>0.63075792974688061</v>
      </c>
      <c r="AF251" s="22">
        <f t="shared" ref="AF251:AF262" si="129">AC251/B251</f>
        <v>8.8025546588857029E-2</v>
      </c>
      <c r="AI251" s="116">
        <f>C251/$M$2</f>
        <v>0.50190476190476185</v>
      </c>
      <c r="AJ251" s="117">
        <f>(C251*D251)/1000</f>
        <v>1340.6880000000001</v>
      </c>
      <c r="AK251" s="118">
        <f>(AJ251)/$O$3</f>
        <v>0.65495261358085011</v>
      </c>
      <c r="AL251" s="119">
        <f>(C251*G251)/1000</f>
        <v>762.04200000000003</v>
      </c>
      <c r="AM251" s="118">
        <f>(AL251)/$Q$3</f>
        <v>0.48383619047619048</v>
      </c>
      <c r="AN251" s="131">
        <f>(0.8*C251*G251)/60</f>
        <v>10160.560000000001</v>
      </c>
    </row>
    <row r="252" spans="1:40" x14ac:dyDescent="0.2">
      <c r="A252" s="20" t="s">
        <v>33</v>
      </c>
      <c r="B252" s="21">
        <v>85082</v>
      </c>
      <c r="C252" s="21">
        <v>3039</v>
      </c>
      <c r="D252" s="21">
        <v>279</v>
      </c>
      <c r="E252" s="21">
        <v>18</v>
      </c>
      <c r="F252" s="21">
        <v>93</v>
      </c>
      <c r="G252" s="21">
        <v>237</v>
      </c>
      <c r="H252" s="21">
        <v>5</v>
      </c>
      <c r="I252" s="21">
        <v>98</v>
      </c>
      <c r="J252" s="21">
        <v>572</v>
      </c>
      <c r="K252" s="21">
        <v>42</v>
      </c>
      <c r="L252" s="21">
        <v>92</v>
      </c>
      <c r="M252" s="40">
        <v>151</v>
      </c>
      <c r="N252" s="22">
        <v>14.8</v>
      </c>
      <c r="O252" s="54"/>
      <c r="P252" s="22">
        <v>7.5</v>
      </c>
      <c r="Q252" s="49">
        <v>7.6</v>
      </c>
      <c r="R252" s="49">
        <v>5.91</v>
      </c>
      <c r="S252" s="50">
        <v>3.86</v>
      </c>
      <c r="T252" s="24">
        <v>2</v>
      </c>
      <c r="U252" s="24">
        <v>11</v>
      </c>
      <c r="V252" s="40">
        <v>44</v>
      </c>
      <c r="W252" s="40">
        <v>14</v>
      </c>
      <c r="X252" s="46">
        <v>67</v>
      </c>
      <c r="Y252" s="40">
        <v>6.5</v>
      </c>
      <c r="Z252" s="40">
        <v>1.1000000000000001</v>
      </c>
      <c r="AA252" s="46">
        <v>83</v>
      </c>
      <c r="AB252" s="21">
        <v>63080</v>
      </c>
      <c r="AC252" s="21">
        <v>7690</v>
      </c>
      <c r="AD252" s="21">
        <f t="shared" si="127"/>
        <v>70770</v>
      </c>
      <c r="AE252" s="22">
        <f t="shared" si="128"/>
        <v>0.7414024117909781</v>
      </c>
      <c r="AF252" s="22">
        <f t="shared" si="129"/>
        <v>9.0383394842622408E-2</v>
      </c>
      <c r="AI252" s="116">
        <f t="shared" ref="AI252:AI262" si="130">C252/$M$2</f>
        <v>0.48238095238095235</v>
      </c>
      <c r="AJ252" s="117">
        <f t="shared" ref="AJ252:AJ262" si="131">(C252*D252)/1000</f>
        <v>847.88099999999997</v>
      </c>
      <c r="AK252" s="118">
        <f t="shared" ref="AK252:AK264" si="132">(AJ252)/$O$3</f>
        <v>0.41420664386907668</v>
      </c>
      <c r="AL252" s="119">
        <f t="shared" ref="AL252:AL262" si="133">(C252*G252)/1000</f>
        <v>720.24300000000005</v>
      </c>
      <c r="AM252" s="118">
        <f t="shared" ref="AM252:AM264" si="134">(AL252)/$Q$3</f>
        <v>0.4572971428571429</v>
      </c>
      <c r="AN252" s="131">
        <f t="shared" ref="AN252:AN262" si="135">(0.8*C252*G252)/60</f>
        <v>9603.24</v>
      </c>
    </row>
    <row r="253" spans="1:40" x14ac:dyDescent="0.2">
      <c r="A253" s="20" t="s">
        <v>34</v>
      </c>
      <c r="B253" s="21">
        <v>98430</v>
      </c>
      <c r="C253" s="21">
        <v>3175</v>
      </c>
      <c r="D253" s="21">
        <v>257</v>
      </c>
      <c r="E253" s="21">
        <v>26</v>
      </c>
      <c r="F253" s="21">
        <v>90</v>
      </c>
      <c r="G253" s="21">
        <v>207</v>
      </c>
      <c r="H253" s="21">
        <v>6</v>
      </c>
      <c r="I253" s="21">
        <v>97</v>
      </c>
      <c r="J253" s="21">
        <v>585</v>
      </c>
      <c r="K253" s="21">
        <v>42</v>
      </c>
      <c r="L253" s="21">
        <v>92</v>
      </c>
      <c r="M253" s="40">
        <v>185.06</v>
      </c>
      <c r="N253" s="22">
        <v>14.16</v>
      </c>
      <c r="O253" s="54"/>
      <c r="P253" s="22">
        <v>7.4</v>
      </c>
      <c r="Q253" s="49">
        <v>7.4</v>
      </c>
      <c r="R253" s="49">
        <v>6.05</v>
      </c>
      <c r="S253" s="50">
        <v>3.93</v>
      </c>
      <c r="T253" s="24">
        <v>2</v>
      </c>
      <c r="U253" s="24">
        <v>16</v>
      </c>
      <c r="V253" s="40">
        <v>41</v>
      </c>
      <c r="W253" s="40">
        <v>9</v>
      </c>
      <c r="X253" s="46">
        <v>76</v>
      </c>
      <c r="Y253" s="40">
        <v>8</v>
      </c>
      <c r="Z253" s="40">
        <v>0.9</v>
      </c>
      <c r="AA253" s="46">
        <v>82</v>
      </c>
      <c r="AB253" s="21">
        <v>75507</v>
      </c>
      <c r="AC253" s="21">
        <v>9163</v>
      </c>
      <c r="AD253" s="21">
        <f t="shared" si="127"/>
        <v>84670</v>
      </c>
      <c r="AE253" s="22">
        <f t="shared" si="128"/>
        <v>0.76711368485217923</v>
      </c>
      <c r="AF253" s="22">
        <f t="shared" si="129"/>
        <v>9.3091537132987914E-2</v>
      </c>
      <c r="AI253" s="116">
        <f t="shared" si="130"/>
        <v>0.50396825396825395</v>
      </c>
      <c r="AJ253" s="117">
        <f t="shared" si="131"/>
        <v>815.97500000000002</v>
      </c>
      <c r="AK253" s="118">
        <f t="shared" si="132"/>
        <v>0.39861993160723008</v>
      </c>
      <c r="AL253" s="119">
        <f t="shared" si="133"/>
        <v>657.22500000000002</v>
      </c>
      <c r="AM253" s="118">
        <f t="shared" si="134"/>
        <v>0.41728571428571432</v>
      </c>
      <c r="AN253" s="131">
        <f t="shared" si="135"/>
        <v>8763</v>
      </c>
    </row>
    <row r="254" spans="1:40" x14ac:dyDescent="0.2">
      <c r="A254" s="20" t="s">
        <v>35</v>
      </c>
      <c r="B254" s="21">
        <v>93469</v>
      </c>
      <c r="C254" s="21">
        <v>3116</v>
      </c>
      <c r="D254" s="21">
        <v>255</v>
      </c>
      <c r="E254" s="21">
        <v>22</v>
      </c>
      <c r="F254" s="21">
        <v>90</v>
      </c>
      <c r="G254" s="21">
        <v>271</v>
      </c>
      <c r="H254" s="21">
        <v>8</v>
      </c>
      <c r="I254" s="21">
        <v>97</v>
      </c>
      <c r="J254" s="21">
        <v>727</v>
      </c>
      <c r="K254" s="21">
        <v>51</v>
      </c>
      <c r="L254" s="21">
        <v>92</v>
      </c>
      <c r="M254" s="40">
        <v>147.46</v>
      </c>
      <c r="N254" s="22">
        <v>14.02</v>
      </c>
      <c r="O254" s="54"/>
      <c r="P254" s="22">
        <v>7.5</v>
      </c>
      <c r="Q254" s="49">
        <v>7.4</v>
      </c>
      <c r="R254" s="49">
        <v>2.93</v>
      </c>
      <c r="S254" s="50">
        <v>2.74</v>
      </c>
      <c r="T254" s="24">
        <v>2</v>
      </c>
      <c r="U254" s="24">
        <v>7.5</v>
      </c>
      <c r="V254" s="40">
        <v>49</v>
      </c>
      <c r="W254" s="40">
        <v>6</v>
      </c>
      <c r="X254" s="46">
        <v>87</v>
      </c>
      <c r="Y254" s="40">
        <v>7.9</v>
      </c>
      <c r="Z254" s="40">
        <v>1.4</v>
      </c>
      <c r="AA254" s="46">
        <v>82</v>
      </c>
      <c r="AB254" s="21">
        <v>74321</v>
      </c>
      <c r="AC254" s="21">
        <v>8268</v>
      </c>
      <c r="AD254" s="21">
        <f t="shared" si="127"/>
        <v>82589</v>
      </c>
      <c r="AE254" s="22">
        <f t="shared" si="128"/>
        <v>0.79514063486289577</v>
      </c>
      <c r="AF254" s="22">
        <f t="shared" si="129"/>
        <v>8.8457135520867883E-2</v>
      </c>
      <c r="AI254" s="116">
        <f t="shared" si="130"/>
        <v>0.4946031746031746</v>
      </c>
      <c r="AJ254" s="117">
        <f t="shared" si="131"/>
        <v>794.58</v>
      </c>
      <c r="AK254" s="118">
        <f t="shared" si="132"/>
        <v>0.38816805080605765</v>
      </c>
      <c r="AL254" s="119">
        <f t="shared" si="133"/>
        <v>844.43600000000004</v>
      </c>
      <c r="AM254" s="118">
        <f t="shared" si="134"/>
        <v>0.53614984126984133</v>
      </c>
      <c r="AN254" s="131">
        <f t="shared" si="135"/>
        <v>11259.146666666667</v>
      </c>
    </row>
    <row r="255" spans="1:40" x14ac:dyDescent="0.2">
      <c r="A255" s="20" t="s">
        <v>109</v>
      </c>
      <c r="B255" s="21">
        <v>101128</v>
      </c>
      <c r="C255" s="21">
        <v>3262</v>
      </c>
      <c r="D255" s="21">
        <v>253</v>
      </c>
      <c r="E255" s="21">
        <v>16</v>
      </c>
      <c r="F255" s="21">
        <v>91</v>
      </c>
      <c r="G255" s="21">
        <v>212</v>
      </c>
      <c r="H255" s="21">
        <v>8</v>
      </c>
      <c r="I255" s="21">
        <v>96</v>
      </c>
      <c r="J255" s="21">
        <v>638</v>
      </c>
      <c r="K255" s="21">
        <v>44</v>
      </c>
      <c r="L255" s="21">
        <v>92</v>
      </c>
      <c r="M255" s="40">
        <v>170.78</v>
      </c>
      <c r="N255" s="22">
        <v>14.76</v>
      </c>
      <c r="O255" s="54"/>
      <c r="P255" s="22">
        <v>7.7</v>
      </c>
      <c r="Q255" s="49">
        <v>7.6</v>
      </c>
      <c r="R255" s="49">
        <v>3.74</v>
      </c>
      <c r="S255" s="50">
        <v>2.84</v>
      </c>
      <c r="T255" s="24"/>
      <c r="U255" s="24"/>
      <c r="V255" s="40">
        <v>43</v>
      </c>
      <c r="W255" s="40">
        <v>7</v>
      </c>
      <c r="X255" s="46">
        <v>82</v>
      </c>
      <c r="Y255" s="40">
        <v>7.3</v>
      </c>
      <c r="Z255" s="40">
        <v>1.4</v>
      </c>
      <c r="AA255" s="46">
        <v>81</v>
      </c>
      <c r="AB255" s="21">
        <v>69490</v>
      </c>
      <c r="AC255" s="21">
        <v>8817</v>
      </c>
      <c r="AD255" s="21">
        <f t="shared" si="127"/>
        <v>78307</v>
      </c>
      <c r="AE255" s="22">
        <f t="shared" si="128"/>
        <v>0.68714895973419821</v>
      </c>
      <c r="AF255" s="22">
        <f t="shared" si="129"/>
        <v>8.7186535875326321E-2</v>
      </c>
      <c r="AI255" s="116">
        <f t="shared" si="130"/>
        <v>0.51777777777777778</v>
      </c>
      <c r="AJ255" s="117">
        <f t="shared" si="131"/>
        <v>825.28599999999994</v>
      </c>
      <c r="AK255" s="118">
        <f t="shared" si="132"/>
        <v>0.40316853932584268</v>
      </c>
      <c r="AL255" s="119">
        <f t="shared" si="133"/>
        <v>691.54399999999998</v>
      </c>
      <c r="AM255" s="118">
        <f t="shared" si="134"/>
        <v>0.43907555555555555</v>
      </c>
      <c r="AN255" s="131">
        <f t="shared" si="135"/>
        <v>9220.586666666668</v>
      </c>
    </row>
    <row r="256" spans="1:40" x14ac:dyDescent="0.2">
      <c r="A256" s="20" t="s">
        <v>37</v>
      </c>
      <c r="B256" s="21">
        <v>91579</v>
      </c>
      <c r="C256" s="21">
        <v>3053</v>
      </c>
      <c r="D256" s="21">
        <v>284</v>
      </c>
      <c r="E256" s="21">
        <v>13</v>
      </c>
      <c r="F256" s="21">
        <v>94</v>
      </c>
      <c r="G256" s="21">
        <v>306</v>
      </c>
      <c r="H256" s="21">
        <v>6</v>
      </c>
      <c r="I256" s="21">
        <v>98</v>
      </c>
      <c r="J256" s="21">
        <v>617</v>
      </c>
      <c r="K256" s="21">
        <v>48</v>
      </c>
      <c r="L256" s="21">
        <v>91</v>
      </c>
      <c r="M256" s="40">
        <v>165.22</v>
      </c>
      <c r="N256" s="22">
        <v>14.37</v>
      </c>
      <c r="O256" s="54"/>
      <c r="P256" s="22">
        <v>7.5</v>
      </c>
      <c r="Q256" s="49">
        <v>7.7</v>
      </c>
      <c r="R256" s="49">
        <v>4.72</v>
      </c>
      <c r="S256" s="50">
        <v>3.32</v>
      </c>
      <c r="T256" s="24">
        <v>6</v>
      </c>
      <c r="U256" s="24">
        <v>50</v>
      </c>
      <c r="V256" s="40">
        <v>46</v>
      </c>
      <c r="W256" s="40">
        <v>11</v>
      </c>
      <c r="X256" s="46">
        <v>77</v>
      </c>
      <c r="Y256" s="40">
        <v>9</v>
      </c>
      <c r="Z256" s="40">
        <v>1.6</v>
      </c>
      <c r="AA256" s="46">
        <v>82</v>
      </c>
      <c r="AB256" s="21">
        <v>73017</v>
      </c>
      <c r="AC256" s="21">
        <v>8142</v>
      </c>
      <c r="AD256" s="21">
        <f t="shared" si="127"/>
        <v>81159</v>
      </c>
      <c r="AE256" s="22">
        <f t="shared" si="128"/>
        <v>0.79731161074045365</v>
      </c>
      <c r="AF256" s="22">
        <f t="shared" si="129"/>
        <v>8.8906845455835951E-2</v>
      </c>
      <c r="AI256" s="116">
        <f t="shared" si="130"/>
        <v>0.48460317460317459</v>
      </c>
      <c r="AJ256" s="117">
        <f t="shared" si="131"/>
        <v>867.05200000000002</v>
      </c>
      <c r="AK256" s="118">
        <f t="shared" si="132"/>
        <v>0.42357205666829506</v>
      </c>
      <c r="AL256" s="119">
        <f t="shared" si="133"/>
        <v>934.21799999999996</v>
      </c>
      <c r="AM256" s="118">
        <f t="shared" si="134"/>
        <v>0.59315428571428563</v>
      </c>
      <c r="AN256" s="131">
        <f t="shared" si="135"/>
        <v>12456.24</v>
      </c>
    </row>
    <row r="257" spans="1:40" x14ac:dyDescent="0.2">
      <c r="A257" s="20" t="s">
        <v>38</v>
      </c>
      <c r="B257" s="21">
        <v>110223</v>
      </c>
      <c r="C257" s="21">
        <v>3556</v>
      </c>
      <c r="D257" s="21">
        <v>250</v>
      </c>
      <c r="E257" s="21">
        <v>22</v>
      </c>
      <c r="F257" s="21">
        <v>89</v>
      </c>
      <c r="G257" s="21">
        <v>316</v>
      </c>
      <c r="H257" s="21">
        <v>9</v>
      </c>
      <c r="I257" s="21">
        <v>96</v>
      </c>
      <c r="J257" s="21">
        <v>681</v>
      </c>
      <c r="K257" s="21">
        <v>56</v>
      </c>
      <c r="L257" s="21">
        <v>91</v>
      </c>
      <c r="M257" s="40">
        <v>168.25</v>
      </c>
      <c r="N257" s="22">
        <v>14.8</v>
      </c>
      <c r="O257" s="54"/>
      <c r="P257" s="22">
        <v>7.4</v>
      </c>
      <c r="Q257" s="49">
        <v>7.8</v>
      </c>
      <c r="R257" s="49">
        <v>3.61</v>
      </c>
      <c r="S257" s="50">
        <v>2.83</v>
      </c>
      <c r="T257" s="24"/>
      <c r="U257" s="24"/>
      <c r="V257" s="40">
        <v>52</v>
      </c>
      <c r="W257" s="40">
        <v>14</v>
      </c>
      <c r="X257" s="46">
        <v>70</v>
      </c>
      <c r="Y257" s="40">
        <v>7.6</v>
      </c>
      <c r="Z257" s="40">
        <v>1.7</v>
      </c>
      <c r="AA257" s="46">
        <v>78</v>
      </c>
      <c r="AB257" s="21">
        <v>79656</v>
      </c>
      <c r="AC257" s="21">
        <v>9410</v>
      </c>
      <c r="AD257" s="21">
        <f t="shared" si="127"/>
        <v>89066</v>
      </c>
      <c r="AE257" s="22">
        <f t="shared" si="128"/>
        <v>0.72268038431180426</v>
      </c>
      <c r="AF257" s="22">
        <f t="shared" si="129"/>
        <v>8.5372381444888998E-2</v>
      </c>
      <c r="AI257" s="116">
        <f t="shared" si="130"/>
        <v>0.56444444444444442</v>
      </c>
      <c r="AJ257" s="117">
        <f t="shared" si="131"/>
        <v>889</v>
      </c>
      <c r="AK257" s="118">
        <f t="shared" si="132"/>
        <v>0.4342940889106009</v>
      </c>
      <c r="AL257" s="119">
        <f t="shared" si="133"/>
        <v>1123.6959999999999</v>
      </c>
      <c r="AM257" s="118">
        <f t="shared" si="134"/>
        <v>0.71345777777777775</v>
      </c>
      <c r="AN257" s="131">
        <f t="shared" si="135"/>
        <v>14982.613333333335</v>
      </c>
    </row>
    <row r="258" spans="1:40" x14ac:dyDescent="0.2">
      <c r="A258" s="20" t="s">
        <v>39</v>
      </c>
      <c r="B258" s="21">
        <v>116694</v>
      </c>
      <c r="C258" s="21">
        <v>3764</v>
      </c>
      <c r="D258" s="21">
        <v>277</v>
      </c>
      <c r="E258" s="21">
        <v>16</v>
      </c>
      <c r="F258" s="21">
        <v>94</v>
      </c>
      <c r="G258" s="21">
        <v>342</v>
      </c>
      <c r="H258" s="21">
        <v>9</v>
      </c>
      <c r="I258" s="21">
        <v>98</v>
      </c>
      <c r="J258" s="21">
        <v>741</v>
      </c>
      <c r="K258" s="21">
        <v>47</v>
      </c>
      <c r="L258" s="21">
        <v>93</v>
      </c>
      <c r="M258" s="40">
        <v>159</v>
      </c>
      <c r="N258" s="22">
        <v>15.04</v>
      </c>
      <c r="O258" s="54"/>
      <c r="P258" s="22">
        <v>7.2</v>
      </c>
      <c r="Q258" s="49">
        <v>7.4</v>
      </c>
      <c r="R258" s="49">
        <v>2.7</v>
      </c>
      <c r="S258" s="50">
        <v>2.29</v>
      </c>
      <c r="T258" s="24">
        <v>1</v>
      </c>
      <c r="U258" s="24">
        <v>32</v>
      </c>
      <c r="V258" s="40">
        <v>46</v>
      </c>
      <c r="W258" s="40">
        <v>10</v>
      </c>
      <c r="X258" s="46">
        <v>76</v>
      </c>
      <c r="Y258" s="40">
        <v>7.3</v>
      </c>
      <c r="Z258" s="40">
        <v>1.8</v>
      </c>
      <c r="AA258" s="46">
        <v>75</v>
      </c>
      <c r="AB258" s="21">
        <v>102626</v>
      </c>
      <c r="AC258" s="21">
        <v>10173</v>
      </c>
      <c r="AD258" s="21">
        <f t="shared" si="127"/>
        <v>112799</v>
      </c>
      <c r="AE258" s="22">
        <f t="shared" si="128"/>
        <v>0.87944538708074105</v>
      </c>
      <c r="AF258" s="22">
        <f t="shared" si="129"/>
        <v>8.7176718597357192E-2</v>
      </c>
      <c r="AI258" s="116">
        <f t="shared" si="130"/>
        <v>0.59746031746031747</v>
      </c>
      <c r="AJ258" s="117">
        <f t="shared" si="131"/>
        <v>1042.6279999999999</v>
      </c>
      <c r="AK258" s="118">
        <f t="shared" si="132"/>
        <v>0.50934440644846113</v>
      </c>
      <c r="AL258" s="119">
        <f t="shared" si="133"/>
        <v>1287.288</v>
      </c>
      <c r="AM258" s="118">
        <f t="shared" si="134"/>
        <v>0.81732571428571432</v>
      </c>
      <c r="AN258" s="131">
        <f t="shared" si="135"/>
        <v>17163.840000000004</v>
      </c>
    </row>
    <row r="259" spans="1:40" x14ac:dyDescent="0.2">
      <c r="A259" s="20" t="s">
        <v>40</v>
      </c>
      <c r="B259" s="21">
        <v>93987</v>
      </c>
      <c r="C259" s="21">
        <v>3133</v>
      </c>
      <c r="D259" s="21">
        <v>207</v>
      </c>
      <c r="E259" s="21">
        <v>25</v>
      </c>
      <c r="F259" s="21">
        <v>87</v>
      </c>
      <c r="G259" s="21">
        <v>289</v>
      </c>
      <c r="H259" s="2">
        <v>10</v>
      </c>
      <c r="I259" s="21">
        <v>96</v>
      </c>
      <c r="J259" s="21">
        <v>365</v>
      </c>
      <c r="K259" s="21">
        <v>59</v>
      </c>
      <c r="L259" s="21">
        <v>90</v>
      </c>
      <c r="M259" s="40">
        <v>140</v>
      </c>
      <c r="N259" s="22">
        <v>17.11</v>
      </c>
      <c r="O259" s="54"/>
      <c r="P259" s="22">
        <v>6.9</v>
      </c>
      <c r="Q259" s="49">
        <v>7.2</v>
      </c>
      <c r="R259" s="49">
        <v>3.6</v>
      </c>
      <c r="S259" s="50">
        <v>3.26</v>
      </c>
      <c r="T259" s="24">
        <v>4</v>
      </c>
      <c r="U259" s="24">
        <v>26</v>
      </c>
      <c r="V259" s="40">
        <v>47</v>
      </c>
      <c r="W259" s="40">
        <v>31</v>
      </c>
      <c r="X259" s="46">
        <v>26</v>
      </c>
      <c r="Y259" s="40">
        <v>6.8</v>
      </c>
      <c r="Z259" s="40">
        <v>1.6</v>
      </c>
      <c r="AA259" s="46">
        <v>24</v>
      </c>
      <c r="AB259" s="21">
        <v>68809</v>
      </c>
      <c r="AC259" s="21">
        <v>8351</v>
      </c>
      <c r="AD259" s="21">
        <f t="shared" si="127"/>
        <v>77160</v>
      </c>
      <c r="AE259" s="22">
        <f t="shared" si="128"/>
        <v>0.73211188781427217</v>
      </c>
      <c r="AF259" s="22">
        <f t="shared" si="129"/>
        <v>8.8852713673167563E-2</v>
      </c>
      <c r="AI259" s="116">
        <f t="shared" si="130"/>
        <v>0.4973015873015873</v>
      </c>
      <c r="AJ259" s="117">
        <f t="shared" si="131"/>
        <v>648.53099999999995</v>
      </c>
      <c r="AK259" s="118">
        <f t="shared" si="132"/>
        <v>0.3168202247191011</v>
      </c>
      <c r="AL259" s="119">
        <f t="shared" si="133"/>
        <v>905.43700000000001</v>
      </c>
      <c r="AM259" s="118">
        <f t="shared" si="134"/>
        <v>0.5748806349206349</v>
      </c>
      <c r="AN259" s="131">
        <f t="shared" si="135"/>
        <v>12072.493333333334</v>
      </c>
    </row>
    <row r="260" spans="1:40" x14ac:dyDescent="0.2">
      <c r="A260" s="20" t="s">
        <v>41</v>
      </c>
      <c r="B260" s="21">
        <v>109687</v>
      </c>
      <c r="C260" s="21">
        <v>3538</v>
      </c>
      <c r="D260" s="21">
        <v>198</v>
      </c>
      <c r="E260" s="21">
        <v>20</v>
      </c>
      <c r="F260" s="21">
        <v>86</v>
      </c>
      <c r="G260" s="21">
        <v>187</v>
      </c>
      <c r="H260" s="21">
        <v>7</v>
      </c>
      <c r="I260" s="21">
        <v>94</v>
      </c>
      <c r="J260" s="21">
        <v>500</v>
      </c>
      <c r="K260" s="24">
        <v>39</v>
      </c>
      <c r="L260" s="21">
        <v>89</v>
      </c>
      <c r="M260" s="40">
        <v>109</v>
      </c>
      <c r="N260" s="22">
        <v>15.32</v>
      </c>
      <c r="O260" s="54"/>
      <c r="P260" s="22">
        <v>7.2</v>
      </c>
      <c r="Q260" s="49">
        <v>7.4</v>
      </c>
      <c r="R260" s="49">
        <v>3.74</v>
      </c>
      <c r="S260" s="50">
        <v>3.13</v>
      </c>
      <c r="T260" s="24">
        <v>1</v>
      </c>
      <c r="U260" s="24">
        <v>12</v>
      </c>
      <c r="V260" s="40">
        <v>34</v>
      </c>
      <c r="W260" s="40">
        <v>10</v>
      </c>
      <c r="X260" s="46">
        <v>67</v>
      </c>
      <c r="Y260" s="40">
        <v>6</v>
      </c>
      <c r="Z260" s="40">
        <v>0.15</v>
      </c>
      <c r="AA260" s="46">
        <v>75</v>
      </c>
      <c r="AB260" s="21">
        <v>65603</v>
      </c>
      <c r="AC260" s="21">
        <v>9668</v>
      </c>
      <c r="AD260" s="21">
        <f t="shared" si="127"/>
        <v>75271</v>
      </c>
      <c r="AE260" s="22">
        <f t="shared" si="128"/>
        <v>0.59809275483876845</v>
      </c>
      <c r="AF260" s="22">
        <f t="shared" si="129"/>
        <v>8.8141712326893801E-2</v>
      </c>
      <c r="AI260" s="116">
        <f t="shared" si="130"/>
        <v>0.56158730158730163</v>
      </c>
      <c r="AJ260" s="117">
        <f t="shared" si="131"/>
        <v>700.524</v>
      </c>
      <c r="AK260" s="118">
        <f t="shared" si="132"/>
        <v>0.3422198339032731</v>
      </c>
      <c r="AL260" s="119">
        <f t="shared" si="133"/>
        <v>661.60599999999999</v>
      </c>
      <c r="AM260" s="118">
        <f t="shared" si="134"/>
        <v>0.4200673015873016</v>
      </c>
      <c r="AN260" s="131">
        <f t="shared" si="135"/>
        <v>8821.4133333333339</v>
      </c>
    </row>
    <row r="261" spans="1:40" x14ac:dyDescent="0.2">
      <c r="A261" s="20" t="s">
        <v>42</v>
      </c>
      <c r="B261" s="21">
        <v>87384</v>
      </c>
      <c r="C261" s="21">
        <v>2913</v>
      </c>
      <c r="D261" s="21">
        <v>233</v>
      </c>
      <c r="E261" s="21">
        <v>15</v>
      </c>
      <c r="F261" s="21">
        <v>92</v>
      </c>
      <c r="G261" s="21">
        <v>181</v>
      </c>
      <c r="H261" s="21">
        <v>6</v>
      </c>
      <c r="I261" s="21">
        <v>97</v>
      </c>
      <c r="J261" s="21">
        <v>476</v>
      </c>
      <c r="K261" s="21">
        <v>41</v>
      </c>
      <c r="L261" s="21">
        <v>89</v>
      </c>
      <c r="M261" s="40">
        <v>126</v>
      </c>
      <c r="N261" s="22">
        <v>14.39</v>
      </c>
      <c r="O261" s="54"/>
      <c r="P261" s="22">
        <v>7.5</v>
      </c>
      <c r="Q261" s="49">
        <v>7.6</v>
      </c>
      <c r="R261" s="49">
        <v>3.3</v>
      </c>
      <c r="S261" s="50">
        <v>4.2</v>
      </c>
      <c r="T261" s="24"/>
      <c r="U261" s="24"/>
      <c r="V261" s="40">
        <v>41</v>
      </c>
      <c r="W261" s="40">
        <v>12</v>
      </c>
      <c r="X261" s="46">
        <v>69</v>
      </c>
      <c r="Y261" s="40">
        <v>5.0999999999999996</v>
      </c>
      <c r="Z261" s="40">
        <v>0.4</v>
      </c>
      <c r="AA261" s="46">
        <v>96</v>
      </c>
      <c r="AB261" s="21">
        <v>63354</v>
      </c>
      <c r="AC261" s="21">
        <v>8204</v>
      </c>
      <c r="AD261" s="21">
        <f t="shared" si="127"/>
        <v>71558</v>
      </c>
      <c r="AE261" s="22">
        <f t="shared" si="128"/>
        <v>0.7250068662455369</v>
      </c>
      <c r="AF261" s="22">
        <f t="shared" si="129"/>
        <v>9.388446397509842E-2</v>
      </c>
      <c r="AI261" s="116">
        <f t="shared" si="130"/>
        <v>0.46238095238095239</v>
      </c>
      <c r="AJ261" s="117">
        <f t="shared" si="131"/>
        <v>678.72900000000004</v>
      </c>
      <c r="AK261" s="118">
        <f t="shared" si="132"/>
        <v>0.33157254518808016</v>
      </c>
      <c r="AL261" s="119">
        <f t="shared" si="133"/>
        <v>527.25300000000004</v>
      </c>
      <c r="AM261" s="118">
        <f t="shared" si="134"/>
        <v>0.33476380952380957</v>
      </c>
      <c r="AN261" s="131">
        <f t="shared" si="135"/>
        <v>7030.04</v>
      </c>
    </row>
    <row r="262" spans="1:40" ht="15.75" thickBot="1" x14ac:dyDescent="0.25">
      <c r="A262" s="20" t="s">
        <v>43</v>
      </c>
      <c r="B262" s="21">
        <v>78756</v>
      </c>
      <c r="C262" s="21">
        <v>2541</v>
      </c>
      <c r="D262" s="21">
        <v>237</v>
      </c>
      <c r="E262" s="21">
        <v>19</v>
      </c>
      <c r="F262" s="21">
        <v>91</v>
      </c>
      <c r="G262" s="21">
        <v>183</v>
      </c>
      <c r="H262" s="21">
        <v>8</v>
      </c>
      <c r="I262" s="21">
        <v>95</v>
      </c>
      <c r="J262" s="21">
        <v>587</v>
      </c>
      <c r="K262" s="21">
        <v>44</v>
      </c>
      <c r="L262" s="21">
        <v>91</v>
      </c>
      <c r="M262" s="40">
        <v>14</v>
      </c>
      <c r="N262" s="22">
        <v>16.3</v>
      </c>
      <c r="O262" s="54"/>
      <c r="P262" s="22">
        <v>7.5</v>
      </c>
      <c r="Q262" s="49">
        <v>7.6</v>
      </c>
      <c r="R262" s="49">
        <v>3.91</v>
      </c>
      <c r="S262" s="50">
        <v>3.88</v>
      </c>
      <c r="T262" s="42"/>
      <c r="U262" s="42"/>
      <c r="V262" s="40">
        <v>51</v>
      </c>
      <c r="W262" s="40">
        <v>12</v>
      </c>
      <c r="X262" s="46">
        <v>73</v>
      </c>
      <c r="Y262" s="40">
        <v>6.7</v>
      </c>
      <c r="Z262" s="40">
        <v>0.7</v>
      </c>
      <c r="AA262" s="46">
        <v>88</v>
      </c>
      <c r="AB262" s="21">
        <v>59964</v>
      </c>
      <c r="AC262" s="21">
        <v>7692</v>
      </c>
      <c r="AD262" s="21">
        <f t="shared" si="127"/>
        <v>67656</v>
      </c>
      <c r="AE262" s="22">
        <f t="shared" si="128"/>
        <v>0.76138960841078773</v>
      </c>
      <c r="AF262" s="22">
        <f t="shared" si="129"/>
        <v>9.76687490476916E-2</v>
      </c>
      <c r="AI262" s="116">
        <f t="shared" si="130"/>
        <v>0.40333333333333332</v>
      </c>
      <c r="AJ262" s="117">
        <f t="shared" si="131"/>
        <v>602.21699999999998</v>
      </c>
      <c r="AK262" s="118">
        <f t="shared" si="132"/>
        <v>0.29419491939423548</v>
      </c>
      <c r="AL262" s="119">
        <f t="shared" si="133"/>
        <v>465.00299999999999</v>
      </c>
      <c r="AM262" s="118">
        <f t="shared" si="134"/>
        <v>0.29524</v>
      </c>
      <c r="AN262" s="131">
        <f t="shared" si="135"/>
        <v>6200.04</v>
      </c>
    </row>
    <row r="263" spans="1:40" ht="16.5" thickTop="1" x14ac:dyDescent="0.25">
      <c r="A263" s="36" t="s">
        <v>124</v>
      </c>
      <c r="B263" s="27">
        <f>SUM(B251:B262)</f>
        <v>1164436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51">
        <f>SUM(M251:M262)</f>
        <v>1600.77</v>
      </c>
      <c r="N263" s="45"/>
      <c r="P263" s="45"/>
      <c r="Q263" s="45"/>
      <c r="R263" s="45"/>
      <c r="S263" s="45"/>
      <c r="T263" s="27">
        <f>SUM(T251:T262)</f>
        <v>25</v>
      </c>
      <c r="U263" s="27">
        <f>SUM(U251:U262)</f>
        <v>210.5</v>
      </c>
      <c r="V263" s="51"/>
      <c r="W263" s="51"/>
      <c r="X263" s="27"/>
      <c r="Y263" s="51">
        <f t="shared" ref="Y263:AD263" si="136">SUM(Y251:Y262)</f>
        <v>87.1</v>
      </c>
      <c r="Z263" s="51">
        <f t="shared" si="136"/>
        <v>14.549999999999999</v>
      </c>
      <c r="AA263" s="27">
        <f t="shared" si="136"/>
        <v>922</v>
      </c>
      <c r="AB263" s="27">
        <f t="shared" si="136"/>
        <v>857252</v>
      </c>
      <c r="AC263" s="27">
        <f t="shared" si="136"/>
        <v>104206</v>
      </c>
      <c r="AD263" s="27">
        <f t="shared" si="136"/>
        <v>961458</v>
      </c>
      <c r="AE263" s="27"/>
      <c r="AF263" s="27"/>
      <c r="AI263" s="120"/>
      <c r="AJ263" s="121"/>
      <c r="AK263" s="122"/>
      <c r="AL263" s="123"/>
      <c r="AM263" s="122"/>
      <c r="AN263" s="132"/>
    </row>
    <row r="264" spans="1:40" ht="15.75" thickBot="1" x14ac:dyDescent="0.25">
      <c r="A264" s="37" t="s">
        <v>125</v>
      </c>
      <c r="B264" s="30">
        <f t="shared" ref="B264:S264" si="137">AVERAGE(B251:B262)</f>
        <v>97036.333333333328</v>
      </c>
      <c r="C264" s="30">
        <f t="shared" si="137"/>
        <v>3187.6666666666665</v>
      </c>
      <c r="D264" s="30">
        <f t="shared" si="137"/>
        <v>262.83333333333331</v>
      </c>
      <c r="E264" s="30">
        <f t="shared" si="137"/>
        <v>18.833333333333332</v>
      </c>
      <c r="F264" s="30">
        <f>AVERAGE(F251:F262)</f>
        <v>90.916666666666671</v>
      </c>
      <c r="G264" s="30">
        <f>AVERAGE(G251:G262)</f>
        <v>247.66666666666666</v>
      </c>
      <c r="H264" s="30">
        <f>AVERAGE(H251:H262)</f>
        <v>7.416666666666667</v>
      </c>
      <c r="I264" s="30">
        <f>AVERAGE(I251:I262)</f>
        <v>96.583333333333329</v>
      </c>
      <c r="J264" s="30">
        <f t="shared" si="137"/>
        <v>594.58333333333337</v>
      </c>
      <c r="K264" s="30">
        <f t="shared" si="137"/>
        <v>46.25</v>
      </c>
      <c r="L264" s="30">
        <f>AVERAGE(L251:L262)</f>
        <v>91.166666666666671</v>
      </c>
      <c r="M264" s="52">
        <f t="shared" si="137"/>
        <v>133.39750000000001</v>
      </c>
      <c r="N264" s="38">
        <f t="shared" si="137"/>
        <v>14.914166666666665</v>
      </c>
      <c r="P264" s="38">
        <f t="shared" si="137"/>
        <v>7.3916666666666666</v>
      </c>
      <c r="Q264" s="38">
        <f t="shared" si="137"/>
        <v>7.5333333333333323</v>
      </c>
      <c r="R264" s="38">
        <f t="shared" si="137"/>
        <v>4.145833333333333</v>
      </c>
      <c r="S264" s="38">
        <f t="shared" si="137"/>
        <v>3.3366666666666664</v>
      </c>
      <c r="T264" s="30"/>
      <c r="U264" s="30"/>
      <c r="V264" s="52">
        <f t="shared" ref="V264:AA264" si="138">AVERAGE(V251:V262)</f>
        <v>45.75</v>
      </c>
      <c r="W264" s="52">
        <f t="shared" si="138"/>
        <v>13</v>
      </c>
      <c r="X264" s="30">
        <f t="shared" si="138"/>
        <v>69.25</v>
      </c>
      <c r="Y264" s="52">
        <f t="shared" si="138"/>
        <v>7.2583333333333329</v>
      </c>
      <c r="Z264" s="52">
        <f t="shared" si="138"/>
        <v>1.2124999999999999</v>
      </c>
      <c r="AA264" s="30">
        <f t="shared" si="138"/>
        <v>76.833333333333329</v>
      </c>
      <c r="AB264" s="30">
        <f>AVERAGE(AB251:AB262)</f>
        <v>71437.666666666672</v>
      </c>
      <c r="AC264" s="30">
        <f>AVERAGE(AC251:AC262)</f>
        <v>8683.8333333333339</v>
      </c>
      <c r="AD264" s="30">
        <f>AVERAGE(AD251:AD262)</f>
        <v>80121.5</v>
      </c>
      <c r="AE264" s="38">
        <f>AVERAGE(AE251:AE262)</f>
        <v>0.73646684336912471</v>
      </c>
      <c r="AF264" s="38">
        <f t="shared" ref="AF264" si="139">AVERAGE(AF251:AF262)</f>
        <v>8.9762311206799603E-2</v>
      </c>
      <c r="AI264" s="124">
        <f t="shared" ref="AI264" si="140">C264/$M$2</f>
        <v>0.50597883597883597</v>
      </c>
      <c r="AJ264" s="125">
        <f t="shared" ref="AJ264" si="141">(C264*D264)/1000</f>
        <v>837.82505555555554</v>
      </c>
      <c r="AK264" s="126">
        <f t="shared" si="132"/>
        <v>0.40929411605058891</v>
      </c>
      <c r="AL264" s="127">
        <f t="shared" ref="AL264" si="142">(C264*G264)/1000</f>
        <v>789.47877777777774</v>
      </c>
      <c r="AM264" s="126">
        <f t="shared" si="134"/>
        <v>0.50125636684303343</v>
      </c>
      <c r="AN264" s="133">
        <f>AVERAGE(AN251:AN262)</f>
        <v>10644.434444444445</v>
      </c>
    </row>
    <row r="265" spans="1:40" ht="15.75" thickTop="1" x14ac:dyDescent="0.2"/>
    <row r="266" spans="1:40" ht="15.75" thickBot="1" x14ac:dyDescent="0.25"/>
    <row r="267" spans="1:40" ht="16.5" thickTop="1" x14ac:dyDescent="0.25">
      <c r="A267" s="34" t="s">
        <v>8</v>
      </c>
      <c r="B267" s="12" t="s">
        <v>9</v>
      </c>
      <c r="C267" s="12" t="s">
        <v>9</v>
      </c>
      <c r="D267" s="12" t="s">
        <v>70</v>
      </c>
      <c r="E267" s="12" t="s">
        <v>71</v>
      </c>
      <c r="F267" s="47" t="s">
        <v>4</v>
      </c>
      <c r="G267" s="12" t="s">
        <v>72</v>
      </c>
      <c r="H267" s="12" t="s">
        <v>73</v>
      </c>
      <c r="I267" s="47" t="s">
        <v>5</v>
      </c>
      <c r="J267" s="12" t="s">
        <v>74</v>
      </c>
      <c r="K267" s="12" t="s">
        <v>75</v>
      </c>
      <c r="L267" s="47" t="s">
        <v>17</v>
      </c>
      <c r="M267" s="12" t="s">
        <v>19</v>
      </c>
      <c r="N267" s="13" t="s">
        <v>20</v>
      </c>
      <c r="P267" s="12" t="s">
        <v>82</v>
      </c>
      <c r="Q267" s="12" t="s">
        <v>83</v>
      </c>
      <c r="R267" s="12" t="s">
        <v>84</v>
      </c>
      <c r="S267" s="12" t="s">
        <v>85</v>
      </c>
      <c r="T267" s="153" t="s">
        <v>62</v>
      </c>
      <c r="U267" s="153"/>
      <c r="V267" s="12" t="s">
        <v>116</v>
      </c>
      <c r="W267" s="12" t="s">
        <v>117</v>
      </c>
      <c r="X267" s="86" t="s">
        <v>55</v>
      </c>
      <c r="Y267" s="12" t="s">
        <v>118</v>
      </c>
      <c r="Z267" s="12" t="s">
        <v>119</v>
      </c>
      <c r="AA267" s="86" t="s">
        <v>22</v>
      </c>
      <c r="AB267" s="13" t="s">
        <v>86</v>
      </c>
      <c r="AC267" s="13" t="s">
        <v>87</v>
      </c>
      <c r="AD267" s="13" t="s">
        <v>88</v>
      </c>
      <c r="AE267" s="13" t="s">
        <v>61</v>
      </c>
      <c r="AF267" s="13" t="s">
        <v>87</v>
      </c>
      <c r="AI267" s="108" t="s">
        <v>89</v>
      </c>
      <c r="AJ267" s="109" t="s">
        <v>90</v>
      </c>
      <c r="AK267" s="110" t="s">
        <v>91</v>
      </c>
      <c r="AL267" s="111" t="s">
        <v>89</v>
      </c>
      <c r="AM267" s="110" t="s">
        <v>89</v>
      </c>
      <c r="AN267" s="108" t="s">
        <v>172</v>
      </c>
    </row>
    <row r="268" spans="1:40" ht="16.5" thickBot="1" x14ac:dyDescent="0.3">
      <c r="A268" s="35" t="s">
        <v>126</v>
      </c>
      <c r="B268" s="16" t="s">
        <v>77</v>
      </c>
      <c r="C268" s="17" t="s">
        <v>78</v>
      </c>
      <c r="D268" s="16" t="s">
        <v>26</v>
      </c>
      <c r="E268" s="16" t="s">
        <v>26</v>
      </c>
      <c r="F268" s="48" t="s">
        <v>27</v>
      </c>
      <c r="G268" s="16" t="s">
        <v>26</v>
      </c>
      <c r="H268" s="16" t="s">
        <v>26</v>
      </c>
      <c r="I268" s="48" t="s">
        <v>27</v>
      </c>
      <c r="J268" s="16" t="s">
        <v>26</v>
      </c>
      <c r="K268" s="16" t="s">
        <v>26</v>
      </c>
      <c r="L268" s="48" t="s">
        <v>27</v>
      </c>
      <c r="M268" s="16" t="s">
        <v>29</v>
      </c>
      <c r="N268" s="18" t="s">
        <v>31</v>
      </c>
      <c r="P268" s="16"/>
      <c r="Q268" s="16"/>
      <c r="R268" s="16"/>
      <c r="S268" s="16"/>
      <c r="T268" s="39" t="s">
        <v>66</v>
      </c>
      <c r="U268" s="39" t="s">
        <v>67</v>
      </c>
      <c r="V268" s="16" t="s">
        <v>26</v>
      </c>
      <c r="W268" s="16" t="s">
        <v>26</v>
      </c>
      <c r="X268" s="39" t="s">
        <v>57</v>
      </c>
      <c r="Y268" s="16" t="s">
        <v>26</v>
      </c>
      <c r="Z268" s="16" t="s">
        <v>26</v>
      </c>
      <c r="AA268" s="39" t="s">
        <v>57</v>
      </c>
      <c r="AB268" s="17" t="s">
        <v>64</v>
      </c>
      <c r="AC268" s="17" t="s">
        <v>64</v>
      </c>
      <c r="AD268" s="17" t="s">
        <v>64</v>
      </c>
      <c r="AE268" s="17" t="s">
        <v>65</v>
      </c>
      <c r="AF268" s="17" t="s">
        <v>65</v>
      </c>
      <c r="AI268" s="112" t="s">
        <v>9</v>
      </c>
      <c r="AJ268" s="113" t="s">
        <v>93</v>
      </c>
      <c r="AK268" s="114" t="s">
        <v>94</v>
      </c>
      <c r="AL268" s="115" t="s">
        <v>95</v>
      </c>
      <c r="AM268" s="114" t="s">
        <v>96</v>
      </c>
      <c r="AN268" s="130" t="s">
        <v>173</v>
      </c>
    </row>
    <row r="269" spans="1:40" ht="15.75" thickTop="1" x14ac:dyDescent="0.2">
      <c r="A269" s="20" t="s">
        <v>32</v>
      </c>
      <c r="B269" s="21">
        <v>81607</v>
      </c>
      <c r="C269" s="21">
        <v>2632</v>
      </c>
      <c r="D269" s="21">
        <v>286</v>
      </c>
      <c r="E269" s="21">
        <v>20</v>
      </c>
      <c r="F269" s="21">
        <v>92</v>
      </c>
      <c r="G269" s="21">
        <v>306</v>
      </c>
      <c r="H269" s="21">
        <v>8</v>
      </c>
      <c r="I269" s="21">
        <v>97</v>
      </c>
      <c r="J269" s="21">
        <v>768</v>
      </c>
      <c r="K269" s="21">
        <v>59</v>
      </c>
      <c r="L269" s="21">
        <v>92</v>
      </c>
      <c r="M269" s="40">
        <v>76.12</v>
      </c>
      <c r="N269" s="22">
        <v>12.27</v>
      </c>
      <c r="O269" s="54"/>
      <c r="P269" s="22">
        <v>7.5</v>
      </c>
      <c r="Q269" s="49">
        <v>7.6</v>
      </c>
      <c r="R269" s="49">
        <v>4.5</v>
      </c>
      <c r="S269" s="50">
        <v>3.48</v>
      </c>
      <c r="T269" s="43"/>
      <c r="U269" s="43"/>
      <c r="V269" s="40">
        <v>56</v>
      </c>
      <c r="W269" s="40">
        <v>14</v>
      </c>
      <c r="X269" s="46">
        <v>76</v>
      </c>
      <c r="Y269" s="40">
        <v>7.6</v>
      </c>
      <c r="Z269" s="40">
        <v>1.3</v>
      </c>
      <c r="AA269" s="46">
        <v>82</v>
      </c>
      <c r="AB269" s="21">
        <v>69159</v>
      </c>
      <c r="AC269" s="21">
        <v>7746</v>
      </c>
      <c r="AD269" s="21">
        <f t="shared" ref="AD269:AD280" si="143">SUM(AB269:AC269)</f>
        <v>76905</v>
      </c>
      <c r="AE269" s="22">
        <f t="shared" ref="AE269:AE280" si="144">AB269/B269</f>
        <v>0.84746406558260934</v>
      </c>
      <c r="AF269" s="22">
        <f t="shared" ref="AF269:AF280" si="145">AC269/B269</f>
        <v>9.4918328084600587E-2</v>
      </c>
      <c r="AI269" s="116">
        <f>C269/$M$2</f>
        <v>0.4177777777777778</v>
      </c>
      <c r="AJ269" s="117">
        <f>(C269*D269)/1000</f>
        <v>752.75199999999995</v>
      </c>
      <c r="AK269" s="118">
        <f>(AJ269)/$O$3</f>
        <v>0.3677342452369321</v>
      </c>
      <c r="AL269" s="119">
        <f>(C269*G269)/1000</f>
        <v>805.39200000000005</v>
      </c>
      <c r="AM269" s="118">
        <f>(AL269)/$Q$3</f>
        <v>0.51136000000000004</v>
      </c>
      <c r="AN269" s="131">
        <f>(0.8*C269*G269)/60</f>
        <v>10738.56</v>
      </c>
    </row>
    <row r="270" spans="1:40" x14ac:dyDescent="0.2">
      <c r="A270" s="20" t="s">
        <v>33</v>
      </c>
      <c r="B270" s="21">
        <v>73892</v>
      </c>
      <c r="C270" s="21">
        <v>2639</v>
      </c>
      <c r="D270" s="21">
        <v>238</v>
      </c>
      <c r="E270" s="21">
        <v>15</v>
      </c>
      <c r="F270" s="21">
        <v>94</v>
      </c>
      <c r="G270" s="21">
        <v>226</v>
      </c>
      <c r="H270" s="21">
        <v>5</v>
      </c>
      <c r="I270" s="21">
        <v>97</v>
      </c>
      <c r="J270" s="21">
        <v>608</v>
      </c>
      <c r="K270" s="21">
        <v>41</v>
      </c>
      <c r="L270" s="21">
        <v>93</v>
      </c>
      <c r="M270" s="40">
        <v>125</v>
      </c>
      <c r="N270" s="22">
        <v>14.32</v>
      </c>
      <c r="O270" s="54"/>
      <c r="P270" s="22">
        <v>7.8</v>
      </c>
      <c r="Q270" s="49">
        <v>7.6</v>
      </c>
      <c r="R270" s="49">
        <v>5.0999999999999996</v>
      </c>
      <c r="S270" s="50">
        <v>3.7</v>
      </c>
      <c r="T270" s="24"/>
      <c r="U270" s="24"/>
      <c r="V270" s="40">
        <v>51</v>
      </c>
      <c r="W270" s="40">
        <v>11</v>
      </c>
      <c r="X270" s="46">
        <v>78</v>
      </c>
      <c r="Y270" s="40">
        <v>6.8</v>
      </c>
      <c r="Z270" s="40">
        <v>0.8</v>
      </c>
      <c r="AA270" s="46">
        <v>87</v>
      </c>
      <c r="AB270" s="21">
        <v>64752</v>
      </c>
      <c r="AC270" s="21">
        <v>6432</v>
      </c>
      <c r="AD270" s="21">
        <f t="shared" si="143"/>
        <v>71184</v>
      </c>
      <c r="AE270" s="22">
        <f t="shared" si="144"/>
        <v>0.87630596004980243</v>
      </c>
      <c r="AF270" s="22">
        <f t="shared" si="145"/>
        <v>8.7045958967141235E-2</v>
      </c>
      <c r="AI270" s="116">
        <f t="shared" ref="AI270:AI280" si="146">C270/$M$2</f>
        <v>0.41888888888888887</v>
      </c>
      <c r="AJ270" s="117">
        <f t="shared" ref="AJ270:AJ280" si="147">(C270*D270)/1000</f>
        <v>628.08199999999999</v>
      </c>
      <c r="AK270" s="118">
        <f t="shared" ref="AK270:AK282" si="148">(AJ270)/$O$3</f>
        <v>0.3068304836345872</v>
      </c>
      <c r="AL270" s="119">
        <f t="shared" ref="AL270:AL280" si="149">(C270*G270)/1000</f>
        <v>596.41399999999999</v>
      </c>
      <c r="AM270" s="118">
        <f t="shared" ref="AM270:AM282" si="150">(AL270)/$Q$3</f>
        <v>0.37867555555555554</v>
      </c>
      <c r="AN270" s="131">
        <f t="shared" ref="AN270:AN280" si="151">(0.8*C270*G270)/60</f>
        <v>7952.1866666666674</v>
      </c>
    </row>
    <row r="271" spans="1:40" x14ac:dyDescent="0.2">
      <c r="A271" s="20" t="s">
        <v>34</v>
      </c>
      <c r="B271" s="21">
        <v>98300</v>
      </c>
      <c r="C271" s="21">
        <v>3171</v>
      </c>
      <c r="D271" s="21">
        <v>224</v>
      </c>
      <c r="E271" s="21">
        <v>9</v>
      </c>
      <c r="F271" s="21">
        <v>96</v>
      </c>
      <c r="G271" s="21">
        <v>168</v>
      </c>
      <c r="H271" s="21">
        <v>4</v>
      </c>
      <c r="I271" s="21">
        <v>97</v>
      </c>
      <c r="J271" s="21">
        <v>463</v>
      </c>
      <c r="K271" s="21">
        <v>28</v>
      </c>
      <c r="L271" s="21">
        <v>93</v>
      </c>
      <c r="M271" s="40">
        <v>200</v>
      </c>
      <c r="N271" s="22">
        <v>13.75</v>
      </c>
      <c r="O271" s="54"/>
      <c r="P271" s="22">
        <v>7.7</v>
      </c>
      <c r="Q271" s="49">
        <v>7.6</v>
      </c>
      <c r="R271" s="49">
        <v>4.9400000000000004</v>
      </c>
      <c r="S271" s="50">
        <v>3.68</v>
      </c>
      <c r="T271" s="24">
        <v>1</v>
      </c>
      <c r="U271" s="24">
        <v>12</v>
      </c>
      <c r="V271" s="40">
        <v>47</v>
      </c>
      <c r="W271" s="40">
        <v>5</v>
      </c>
      <c r="X271" s="46">
        <v>88</v>
      </c>
      <c r="Y271" s="40">
        <v>6.2</v>
      </c>
      <c r="Z271" s="40">
        <v>0.6</v>
      </c>
      <c r="AA271" s="46">
        <v>89</v>
      </c>
      <c r="AB271" s="21">
        <v>83084</v>
      </c>
      <c r="AC271" s="21">
        <v>9257</v>
      </c>
      <c r="AD271" s="21">
        <f t="shared" si="143"/>
        <v>92341</v>
      </c>
      <c r="AE271" s="22">
        <f t="shared" si="144"/>
        <v>0.84520854526958289</v>
      </c>
      <c r="AF271" s="22">
        <f t="shared" si="145"/>
        <v>9.4170905391658191E-2</v>
      </c>
      <c r="AI271" s="116">
        <f t="shared" si="146"/>
        <v>0.5033333333333333</v>
      </c>
      <c r="AJ271" s="117">
        <f t="shared" si="147"/>
        <v>710.30399999999997</v>
      </c>
      <c r="AK271" s="118">
        <f t="shared" si="148"/>
        <v>0.34699755740107474</v>
      </c>
      <c r="AL271" s="119">
        <f t="shared" si="149"/>
        <v>532.72799999999995</v>
      </c>
      <c r="AM271" s="118">
        <f t="shared" si="150"/>
        <v>0.33823999999999999</v>
      </c>
      <c r="AN271" s="131">
        <f t="shared" si="151"/>
        <v>7103.04</v>
      </c>
    </row>
    <row r="272" spans="1:40" x14ac:dyDescent="0.2">
      <c r="A272" s="20" t="s">
        <v>35</v>
      </c>
      <c r="B272" s="21">
        <v>90548</v>
      </c>
      <c r="C272" s="21">
        <v>3018</v>
      </c>
      <c r="D272" s="21">
        <v>245</v>
      </c>
      <c r="E272" s="21">
        <v>15</v>
      </c>
      <c r="F272" s="21">
        <v>94</v>
      </c>
      <c r="G272" s="21">
        <v>274</v>
      </c>
      <c r="H272" s="21">
        <v>4</v>
      </c>
      <c r="I272" s="21">
        <v>99</v>
      </c>
      <c r="J272" s="21">
        <v>585</v>
      </c>
      <c r="K272" s="21">
        <v>40</v>
      </c>
      <c r="L272" s="21">
        <v>93</v>
      </c>
      <c r="M272" s="40">
        <v>147.82</v>
      </c>
      <c r="N272" s="22">
        <v>13.91</v>
      </c>
      <c r="O272" s="54"/>
      <c r="P272" s="22">
        <v>7.5</v>
      </c>
      <c r="Q272" s="49">
        <v>7.6</v>
      </c>
      <c r="R272" s="49">
        <v>5.7</v>
      </c>
      <c r="S272" s="50">
        <v>3.88</v>
      </c>
      <c r="T272" s="24">
        <v>1</v>
      </c>
      <c r="U272" s="24">
        <v>8</v>
      </c>
      <c r="V272" s="40">
        <v>51</v>
      </c>
      <c r="W272" s="40">
        <v>6</v>
      </c>
      <c r="X272" s="46">
        <v>87</v>
      </c>
      <c r="Y272" s="40">
        <v>7.3</v>
      </c>
      <c r="Z272" s="40">
        <v>1</v>
      </c>
      <c r="AA272" s="46">
        <v>86</v>
      </c>
      <c r="AB272" s="21">
        <v>83167</v>
      </c>
      <c r="AC272" s="21">
        <v>7961</v>
      </c>
      <c r="AD272" s="21">
        <f t="shared" si="143"/>
        <v>91128</v>
      </c>
      <c r="AE272" s="22">
        <f t="shared" si="144"/>
        <v>0.91848522330697535</v>
      </c>
      <c r="AF272" s="22">
        <f t="shared" si="145"/>
        <v>8.7920219110306133E-2</v>
      </c>
      <c r="AI272" s="116">
        <f t="shared" si="146"/>
        <v>0.47904761904761906</v>
      </c>
      <c r="AJ272" s="117">
        <f t="shared" si="147"/>
        <v>739.41</v>
      </c>
      <c r="AK272" s="118">
        <f t="shared" si="148"/>
        <v>0.36121641426477769</v>
      </c>
      <c r="AL272" s="119">
        <f t="shared" si="149"/>
        <v>826.93200000000002</v>
      </c>
      <c r="AM272" s="118">
        <f t="shared" si="150"/>
        <v>0.52503619047619043</v>
      </c>
      <c r="AN272" s="131">
        <f t="shared" si="151"/>
        <v>11025.76</v>
      </c>
    </row>
    <row r="273" spans="1:40" x14ac:dyDescent="0.2">
      <c r="A273" s="20" t="s">
        <v>109</v>
      </c>
      <c r="B273" s="21">
        <v>95156</v>
      </c>
      <c r="C273" s="21">
        <v>3070</v>
      </c>
      <c r="D273" s="21">
        <v>295</v>
      </c>
      <c r="E273" s="21">
        <v>17</v>
      </c>
      <c r="F273" s="21">
        <v>93</v>
      </c>
      <c r="G273" s="21">
        <v>264</v>
      </c>
      <c r="H273" s="21">
        <v>9</v>
      </c>
      <c r="I273" s="21">
        <v>96</v>
      </c>
      <c r="J273" s="21">
        <v>649</v>
      </c>
      <c r="K273" s="21">
        <v>50</v>
      </c>
      <c r="L273" s="21">
        <v>91</v>
      </c>
      <c r="M273" s="40">
        <v>182.7</v>
      </c>
      <c r="N273" s="22">
        <v>14.66</v>
      </c>
      <c r="O273" s="54"/>
      <c r="P273" s="22">
        <v>7.4</v>
      </c>
      <c r="Q273" s="49">
        <v>7.7</v>
      </c>
      <c r="R273" s="49">
        <v>5.43</v>
      </c>
      <c r="S273" s="50">
        <v>4.3899999999999997</v>
      </c>
      <c r="T273" s="24"/>
      <c r="U273" s="24"/>
      <c r="V273" s="40">
        <v>47</v>
      </c>
      <c r="W273" s="40">
        <v>7</v>
      </c>
      <c r="X273" s="46">
        <v>83</v>
      </c>
      <c r="Y273" s="40">
        <v>7.3</v>
      </c>
      <c r="Z273" s="40">
        <v>1.7</v>
      </c>
      <c r="AA273" s="46">
        <v>73</v>
      </c>
      <c r="AB273" s="21">
        <v>71243</v>
      </c>
      <c r="AC273" s="21">
        <v>8538</v>
      </c>
      <c r="AD273" s="21">
        <f t="shared" si="143"/>
        <v>79781</v>
      </c>
      <c r="AE273" s="22">
        <f t="shared" si="144"/>
        <v>0.748696876707722</v>
      </c>
      <c r="AF273" s="22">
        <f t="shared" si="145"/>
        <v>8.9726344108621625E-2</v>
      </c>
      <c r="AI273" s="116">
        <f t="shared" si="146"/>
        <v>0.48730158730158729</v>
      </c>
      <c r="AJ273" s="117">
        <f t="shared" si="147"/>
        <v>905.65</v>
      </c>
      <c r="AK273" s="118">
        <f t="shared" si="148"/>
        <v>0.44242794333170493</v>
      </c>
      <c r="AL273" s="119">
        <f t="shared" si="149"/>
        <v>810.48</v>
      </c>
      <c r="AM273" s="118">
        <f t="shared" si="150"/>
        <v>0.51459047619047615</v>
      </c>
      <c r="AN273" s="131">
        <f t="shared" si="151"/>
        <v>10806.4</v>
      </c>
    </row>
    <row r="274" spans="1:40" x14ac:dyDescent="0.2">
      <c r="A274" s="20" t="s">
        <v>37</v>
      </c>
      <c r="B274" s="21">
        <v>87972</v>
      </c>
      <c r="C274" s="21">
        <v>2932</v>
      </c>
      <c r="D274" s="21">
        <v>250</v>
      </c>
      <c r="E274" s="21">
        <v>24</v>
      </c>
      <c r="F274" s="21">
        <v>90</v>
      </c>
      <c r="G274" s="21">
        <v>212</v>
      </c>
      <c r="H274" s="21">
        <v>8</v>
      </c>
      <c r="I274" s="21">
        <v>96</v>
      </c>
      <c r="J274" s="21">
        <v>617</v>
      </c>
      <c r="K274" s="21">
        <v>58</v>
      </c>
      <c r="L274" s="21">
        <v>90</v>
      </c>
      <c r="M274" s="40">
        <v>133.47999999999999</v>
      </c>
      <c r="N274" s="22">
        <v>14.55</v>
      </c>
      <c r="O274" s="54"/>
      <c r="P274" s="22">
        <v>7.7</v>
      </c>
      <c r="Q274" s="49">
        <v>7.9</v>
      </c>
      <c r="R274" s="49">
        <v>6.71</v>
      </c>
      <c r="S274" s="50">
        <v>4.9400000000000004</v>
      </c>
      <c r="T274" s="24"/>
      <c r="U274" s="24"/>
      <c r="V274" s="40">
        <v>55</v>
      </c>
      <c r="W274" s="40">
        <v>11</v>
      </c>
      <c r="X274" s="46">
        <v>80</v>
      </c>
      <c r="Y274" s="40">
        <v>8.5</v>
      </c>
      <c r="Z274" s="40">
        <v>2.5</v>
      </c>
      <c r="AA274" s="46">
        <v>70</v>
      </c>
      <c r="AB274" s="21">
        <v>66129</v>
      </c>
      <c r="AC274" s="21">
        <v>7873</v>
      </c>
      <c r="AD274" s="21">
        <f t="shared" si="143"/>
        <v>74002</v>
      </c>
      <c r="AE274" s="22">
        <f t="shared" si="144"/>
        <v>0.75170508798253988</v>
      </c>
      <c r="AF274" s="22">
        <f t="shared" si="145"/>
        <v>8.9494384576910835E-2</v>
      </c>
      <c r="AI274" s="116">
        <f t="shared" si="146"/>
        <v>0.46539682539682542</v>
      </c>
      <c r="AJ274" s="117">
        <f t="shared" si="147"/>
        <v>733</v>
      </c>
      <c r="AK274" s="118">
        <f t="shared" si="148"/>
        <v>0.35808500244259894</v>
      </c>
      <c r="AL274" s="119">
        <f t="shared" si="149"/>
        <v>621.58399999999995</v>
      </c>
      <c r="AM274" s="118">
        <f t="shared" si="150"/>
        <v>0.39465650793650792</v>
      </c>
      <c r="AN274" s="131">
        <f t="shared" si="151"/>
        <v>8287.786666666665</v>
      </c>
    </row>
    <row r="275" spans="1:40" x14ac:dyDescent="0.2">
      <c r="A275" s="20" t="s">
        <v>38</v>
      </c>
      <c r="B275" s="21">
        <v>106449</v>
      </c>
      <c r="C275" s="21">
        <v>3434</v>
      </c>
      <c r="D275" s="21">
        <v>340</v>
      </c>
      <c r="E275" s="21">
        <v>23</v>
      </c>
      <c r="F275" s="21">
        <v>92</v>
      </c>
      <c r="G275" s="21">
        <v>233</v>
      </c>
      <c r="H275" s="21">
        <v>9</v>
      </c>
      <c r="I275" s="21">
        <v>96</v>
      </c>
      <c r="J275" s="21">
        <v>740</v>
      </c>
      <c r="K275" s="21">
        <v>57</v>
      </c>
      <c r="L275" s="21">
        <v>92</v>
      </c>
      <c r="M275" s="40">
        <v>136.24</v>
      </c>
      <c r="N275" s="22">
        <v>15.49</v>
      </c>
      <c r="O275" s="54"/>
      <c r="P275" s="22">
        <v>7.6</v>
      </c>
      <c r="Q275" s="49">
        <v>7.9</v>
      </c>
      <c r="R275" s="49">
        <v>3.92</v>
      </c>
      <c r="S275" s="50">
        <v>3.13</v>
      </c>
      <c r="T275" s="24">
        <v>4</v>
      </c>
      <c r="U275" s="24">
        <v>75</v>
      </c>
      <c r="V275" s="40">
        <v>40</v>
      </c>
      <c r="W275" s="40">
        <v>9</v>
      </c>
      <c r="X275" s="46">
        <v>75</v>
      </c>
      <c r="Y275" s="40">
        <v>7.8</v>
      </c>
      <c r="Z275" s="40">
        <v>3.4</v>
      </c>
      <c r="AA275" s="46">
        <v>57</v>
      </c>
      <c r="AB275" s="21">
        <v>87323</v>
      </c>
      <c r="AC275" s="21">
        <v>9381</v>
      </c>
      <c r="AD275" s="21">
        <f t="shared" si="143"/>
        <v>96704</v>
      </c>
      <c r="AE275" s="22">
        <f t="shared" si="144"/>
        <v>0.82032710499863781</v>
      </c>
      <c r="AF275" s="22">
        <f t="shared" si="145"/>
        <v>8.8126708564664771E-2</v>
      </c>
      <c r="AI275" s="116">
        <f t="shared" si="146"/>
        <v>0.54507936507936505</v>
      </c>
      <c r="AJ275" s="117">
        <f t="shared" si="147"/>
        <v>1167.56</v>
      </c>
      <c r="AK275" s="118">
        <f t="shared" si="148"/>
        <v>0.57037616023448945</v>
      </c>
      <c r="AL275" s="119">
        <f t="shared" si="149"/>
        <v>800.12199999999996</v>
      </c>
      <c r="AM275" s="118">
        <f t="shared" si="150"/>
        <v>0.50801396825396827</v>
      </c>
      <c r="AN275" s="131">
        <f t="shared" si="151"/>
        <v>10668.293333333335</v>
      </c>
    </row>
    <row r="276" spans="1:40" x14ac:dyDescent="0.2">
      <c r="A276" s="20" t="s">
        <v>39</v>
      </c>
      <c r="B276" s="21">
        <v>113702</v>
      </c>
      <c r="C276" s="21">
        <v>3668</v>
      </c>
      <c r="D276" s="21">
        <v>243</v>
      </c>
      <c r="E276" s="21">
        <v>17</v>
      </c>
      <c r="F276" s="21">
        <v>93</v>
      </c>
      <c r="G276" s="21">
        <v>217</v>
      </c>
      <c r="H276" s="21">
        <v>8</v>
      </c>
      <c r="I276" s="21">
        <v>96</v>
      </c>
      <c r="J276" s="21">
        <v>638</v>
      </c>
      <c r="K276" s="21">
        <v>44</v>
      </c>
      <c r="L276" s="21">
        <v>93</v>
      </c>
      <c r="M276" s="40">
        <v>157</v>
      </c>
      <c r="N276" s="22">
        <v>14.79</v>
      </c>
      <c r="O276" s="54"/>
      <c r="P276" s="22">
        <v>7.7</v>
      </c>
      <c r="Q276" s="49">
        <v>8</v>
      </c>
      <c r="R276" s="49">
        <v>3.94</v>
      </c>
      <c r="S276" s="50">
        <v>3.01</v>
      </c>
      <c r="T276" s="24"/>
      <c r="U276" s="24"/>
      <c r="V276" s="40">
        <v>60</v>
      </c>
      <c r="W276" s="40">
        <v>8</v>
      </c>
      <c r="X276" s="46">
        <v>71</v>
      </c>
      <c r="Y276" s="40">
        <v>7.7</v>
      </c>
      <c r="Z276" s="40">
        <v>3.1</v>
      </c>
      <c r="AA276" s="46">
        <v>60</v>
      </c>
      <c r="AB276" s="21">
        <v>98713</v>
      </c>
      <c r="AC276" s="21">
        <v>10054</v>
      </c>
      <c r="AD276" s="21">
        <f t="shared" si="143"/>
        <v>108767</v>
      </c>
      <c r="AE276" s="22">
        <f t="shared" si="144"/>
        <v>0.86817294330794537</v>
      </c>
      <c r="AF276" s="22">
        <f t="shared" si="145"/>
        <v>8.8424126224692617E-2</v>
      </c>
      <c r="AI276" s="116">
        <f t="shared" si="146"/>
        <v>0.5822222222222222</v>
      </c>
      <c r="AJ276" s="117">
        <f t="shared" si="147"/>
        <v>891.32399999999996</v>
      </c>
      <c r="AK276" s="118">
        <f t="shared" si="148"/>
        <v>0.43542940889106008</v>
      </c>
      <c r="AL276" s="119">
        <f t="shared" si="149"/>
        <v>795.95600000000002</v>
      </c>
      <c r="AM276" s="118">
        <f t="shared" si="150"/>
        <v>0.50536888888888887</v>
      </c>
      <c r="AN276" s="131">
        <f t="shared" si="151"/>
        <v>10612.746666666668</v>
      </c>
    </row>
    <row r="277" spans="1:40" x14ac:dyDescent="0.2">
      <c r="A277" s="20" t="s">
        <v>40</v>
      </c>
      <c r="B277" s="21">
        <v>89334</v>
      </c>
      <c r="C277" s="21">
        <v>2978</v>
      </c>
      <c r="D277" s="21">
        <v>272</v>
      </c>
      <c r="E277" s="21">
        <v>17</v>
      </c>
      <c r="F277" s="21">
        <v>93</v>
      </c>
      <c r="G277" s="21">
        <v>207</v>
      </c>
      <c r="H277" s="2">
        <v>5</v>
      </c>
      <c r="I277" s="21">
        <v>98</v>
      </c>
      <c r="J277" s="21">
        <v>653</v>
      </c>
      <c r="K277" s="21">
        <v>51</v>
      </c>
      <c r="L277" s="21">
        <v>92</v>
      </c>
      <c r="M277" s="40">
        <v>153</v>
      </c>
      <c r="N277" s="22">
        <v>16.059999999999999</v>
      </c>
      <c r="O277" s="54"/>
      <c r="P277" s="22">
        <v>7.8</v>
      </c>
      <c r="Q277" s="49">
        <v>8</v>
      </c>
      <c r="R277" s="49">
        <v>5.49</v>
      </c>
      <c r="S277" s="50">
        <v>3.99</v>
      </c>
      <c r="T277" s="24"/>
      <c r="U277" s="24"/>
      <c r="V277" s="40">
        <v>50</v>
      </c>
      <c r="W277" s="40">
        <v>5</v>
      </c>
      <c r="X277" s="46">
        <v>76</v>
      </c>
      <c r="Y277" s="40">
        <v>6.7</v>
      </c>
      <c r="Z277" s="40">
        <v>2.8</v>
      </c>
      <c r="AA277" s="46">
        <v>56</v>
      </c>
      <c r="AB277" s="21">
        <v>69577</v>
      </c>
      <c r="AC277" s="21">
        <v>8327</v>
      </c>
      <c r="AD277" s="21">
        <f t="shared" si="143"/>
        <v>77904</v>
      </c>
      <c r="AE277" s="22">
        <f t="shared" si="144"/>
        <v>0.77884120267759194</v>
      </c>
      <c r="AF277" s="22">
        <f t="shared" si="145"/>
        <v>9.3211990955291382E-2</v>
      </c>
      <c r="AI277" s="116">
        <f t="shared" si="146"/>
        <v>0.47269841269841267</v>
      </c>
      <c r="AJ277" s="117">
        <f t="shared" si="147"/>
        <v>810.01599999999996</v>
      </c>
      <c r="AK277" s="118">
        <f t="shared" si="148"/>
        <v>0.39570884220810942</v>
      </c>
      <c r="AL277" s="119">
        <f t="shared" si="149"/>
        <v>616.44600000000003</v>
      </c>
      <c r="AM277" s="118">
        <f t="shared" si="150"/>
        <v>0.39139428571428575</v>
      </c>
      <c r="AN277" s="131">
        <f t="shared" si="151"/>
        <v>8219.2800000000007</v>
      </c>
    </row>
    <row r="278" spans="1:40" x14ac:dyDescent="0.2">
      <c r="A278" s="20" t="s">
        <v>41</v>
      </c>
      <c r="B278" s="21">
        <v>81784</v>
      </c>
      <c r="C278" s="21">
        <v>2638</v>
      </c>
      <c r="D278" s="21">
        <v>308</v>
      </c>
      <c r="E278" s="21">
        <v>17</v>
      </c>
      <c r="F278" s="21">
        <v>94</v>
      </c>
      <c r="G278" s="21">
        <v>242</v>
      </c>
      <c r="H278" s="21">
        <v>7</v>
      </c>
      <c r="I278" s="21">
        <v>97</v>
      </c>
      <c r="J278" s="21">
        <v>671</v>
      </c>
      <c r="K278" s="24">
        <v>50</v>
      </c>
      <c r="L278" s="21">
        <v>92</v>
      </c>
      <c r="M278" s="40">
        <v>204</v>
      </c>
      <c r="N278" s="22">
        <v>14.01</v>
      </c>
      <c r="O278" s="54"/>
      <c r="P278" s="22">
        <v>7.4</v>
      </c>
      <c r="Q278" s="49">
        <v>7.5</v>
      </c>
      <c r="R278" s="49">
        <v>5.48</v>
      </c>
      <c r="S278" s="50">
        <v>4.33</v>
      </c>
      <c r="T278" s="24">
        <v>4</v>
      </c>
      <c r="U278" s="24">
        <v>68</v>
      </c>
      <c r="V278" s="40">
        <v>50</v>
      </c>
      <c r="W278" s="40">
        <v>7</v>
      </c>
      <c r="X278" s="46">
        <v>78</v>
      </c>
      <c r="Y278" s="40">
        <v>6.3</v>
      </c>
      <c r="Z278" s="40">
        <v>1.9</v>
      </c>
      <c r="AA278" s="46">
        <v>69</v>
      </c>
      <c r="AB278" s="21">
        <v>63942</v>
      </c>
      <c r="AC278" s="21">
        <v>7802</v>
      </c>
      <c r="AD278" s="21">
        <f t="shared" si="143"/>
        <v>71744</v>
      </c>
      <c r="AE278" s="22">
        <f t="shared" si="144"/>
        <v>0.78183996869803385</v>
      </c>
      <c r="AF278" s="22">
        <f t="shared" si="145"/>
        <v>9.5397632788809542E-2</v>
      </c>
      <c r="AI278" s="116">
        <f t="shared" si="146"/>
        <v>0.41873015873015873</v>
      </c>
      <c r="AJ278" s="117">
        <f t="shared" si="147"/>
        <v>812.50400000000002</v>
      </c>
      <c r="AK278" s="118">
        <f t="shared" si="148"/>
        <v>0.39692427943331704</v>
      </c>
      <c r="AL278" s="119">
        <f t="shared" si="149"/>
        <v>638.39599999999996</v>
      </c>
      <c r="AM278" s="118">
        <f t="shared" si="150"/>
        <v>0.40533079365079361</v>
      </c>
      <c r="AN278" s="131">
        <f t="shared" si="151"/>
        <v>8511.9466666666667</v>
      </c>
    </row>
    <row r="279" spans="1:40" x14ac:dyDescent="0.2">
      <c r="A279" s="20" t="s">
        <v>42</v>
      </c>
      <c r="B279" s="21">
        <v>97364</v>
      </c>
      <c r="C279" s="21">
        <v>3245</v>
      </c>
      <c r="D279" s="21">
        <v>235</v>
      </c>
      <c r="E279" s="21">
        <v>21</v>
      </c>
      <c r="F279" s="21">
        <v>90</v>
      </c>
      <c r="G279" s="21">
        <v>184</v>
      </c>
      <c r="H279" s="21">
        <v>7</v>
      </c>
      <c r="I279" s="21">
        <v>96</v>
      </c>
      <c r="J279" s="21">
        <v>464</v>
      </c>
      <c r="K279" s="21">
        <v>47</v>
      </c>
      <c r="L279" s="21">
        <v>89</v>
      </c>
      <c r="M279" s="40">
        <v>176</v>
      </c>
      <c r="N279" s="22">
        <v>14.36</v>
      </c>
      <c r="O279" s="54"/>
      <c r="P279" s="22">
        <v>7.3</v>
      </c>
      <c r="Q279" s="49">
        <v>7.4</v>
      </c>
      <c r="R279" s="49">
        <v>5.73</v>
      </c>
      <c r="S279" s="50">
        <v>4.37</v>
      </c>
      <c r="T279" s="24"/>
      <c r="U279" s="24"/>
      <c r="V279" s="40">
        <v>46</v>
      </c>
      <c r="W279" s="40">
        <v>14.2</v>
      </c>
      <c r="X279" s="46">
        <v>65</v>
      </c>
      <c r="Y279" s="40">
        <v>4.5999999999999996</v>
      </c>
      <c r="Z279" s="40">
        <v>1.8</v>
      </c>
      <c r="AA279" s="46">
        <v>57</v>
      </c>
      <c r="AB279" s="21">
        <v>54563</v>
      </c>
      <c r="AC279" s="21">
        <v>9164</v>
      </c>
      <c r="AD279" s="21">
        <f t="shared" si="143"/>
        <v>63727</v>
      </c>
      <c r="AE279" s="22">
        <f t="shared" si="144"/>
        <v>0.56040220204593072</v>
      </c>
      <c r="AF279" s="22">
        <f t="shared" si="145"/>
        <v>9.4121030360297439E-2</v>
      </c>
      <c r="AI279" s="116">
        <f t="shared" si="146"/>
        <v>0.51507936507936503</v>
      </c>
      <c r="AJ279" s="117">
        <f t="shared" si="147"/>
        <v>762.57500000000005</v>
      </c>
      <c r="AK279" s="118">
        <f t="shared" si="148"/>
        <v>0.37253297508549099</v>
      </c>
      <c r="AL279" s="119">
        <f t="shared" si="149"/>
        <v>597.08000000000004</v>
      </c>
      <c r="AM279" s="118">
        <f t="shared" si="150"/>
        <v>0.37909841269841271</v>
      </c>
      <c r="AN279" s="131">
        <f t="shared" si="151"/>
        <v>7961.0666666666666</v>
      </c>
    </row>
    <row r="280" spans="1:40" ht="15.75" thickBot="1" x14ac:dyDescent="0.25">
      <c r="A280" s="20" t="s">
        <v>43</v>
      </c>
      <c r="B280" s="21">
        <v>89861</v>
      </c>
      <c r="C280" s="21">
        <v>2899</v>
      </c>
      <c r="D280" s="21">
        <v>157</v>
      </c>
      <c r="E280" s="21">
        <v>12</v>
      </c>
      <c r="F280" s="21">
        <v>93</v>
      </c>
      <c r="G280" s="21">
        <v>175</v>
      </c>
      <c r="H280" s="21">
        <v>8</v>
      </c>
      <c r="I280" s="21">
        <v>95</v>
      </c>
      <c r="J280" s="21">
        <v>337</v>
      </c>
      <c r="K280" s="21">
        <v>45</v>
      </c>
      <c r="L280" s="21">
        <v>86</v>
      </c>
      <c r="M280" s="40">
        <v>149</v>
      </c>
      <c r="N280" s="22">
        <v>14.38</v>
      </c>
      <c r="O280" s="54"/>
      <c r="P280" s="22">
        <v>7.4</v>
      </c>
      <c r="Q280" s="49">
        <v>7.5</v>
      </c>
      <c r="R280" s="49">
        <v>4.0199999999999996</v>
      </c>
      <c r="S280" s="50">
        <v>3.46</v>
      </c>
      <c r="T280" s="42"/>
      <c r="U280" s="42"/>
      <c r="V280" s="40">
        <v>43</v>
      </c>
      <c r="W280" s="40">
        <v>14.4</v>
      </c>
      <c r="X280" s="46">
        <v>65</v>
      </c>
      <c r="Y280" s="40">
        <v>4.4000000000000004</v>
      </c>
      <c r="Z280" s="40">
        <v>1.2</v>
      </c>
      <c r="AA280" s="46">
        <v>73</v>
      </c>
      <c r="AB280" s="21">
        <v>53482</v>
      </c>
      <c r="AC280" s="21">
        <v>8362</v>
      </c>
      <c r="AD280" s="21">
        <f t="shared" si="143"/>
        <v>61844</v>
      </c>
      <c r="AE280" s="22">
        <f t="shared" si="144"/>
        <v>0.59516364162428637</v>
      </c>
      <c r="AF280" s="22">
        <f t="shared" si="145"/>
        <v>9.3054829124981919E-2</v>
      </c>
      <c r="AI280" s="116">
        <f t="shared" si="146"/>
        <v>0.46015873015873016</v>
      </c>
      <c r="AJ280" s="117">
        <f t="shared" si="147"/>
        <v>455.14299999999997</v>
      </c>
      <c r="AK280" s="118">
        <f t="shared" si="148"/>
        <v>0.22234636052760134</v>
      </c>
      <c r="AL280" s="119">
        <f t="shared" si="149"/>
        <v>507.32499999999999</v>
      </c>
      <c r="AM280" s="118">
        <f t="shared" si="150"/>
        <v>0.32211111111111113</v>
      </c>
      <c r="AN280" s="131">
        <f t="shared" si="151"/>
        <v>6764.3333333333339</v>
      </c>
    </row>
    <row r="281" spans="1:40" ht="16.5" thickTop="1" x14ac:dyDescent="0.25">
      <c r="A281" s="36" t="s">
        <v>127</v>
      </c>
      <c r="B281" s="55">
        <f>SUM(B269:B280)</f>
        <v>1105969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51">
        <f>SUM(M269:M280)</f>
        <v>1840.3600000000001</v>
      </c>
      <c r="N281" s="45"/>
      <c r="P281" s="45"/>
      <c r="Q281" s="45"/>
      <c r="R281" s="45"/>
      <c r="S281" s="45"/>
      <c r="T281" s="27">
        <f>SUM(T269:T280)</f>
        <v>10</v>
      </c>
      <c r="U281" s="27">
        <f>SUM(U269:U280)</f>
        <v>163</v>
      </c>
      <c r="V281" s="51"/>
      <c r="W281" s="51"/>
      <c r="X281" s="27"/>
      <c r="Y281" s="51">
        <f t="shared" ref="Y281:AD281" si="152">SUM(Y269:Y280)</f>
        <v>81.199999999999989</v>
      </c>
      <c r="Z281" s="51">
        <f t="shared" si="152"/>
        <v>22.099999999999998</v>
      </c>
      <c r="AA281" s="27">
        <f t="shared" si="152"/>
        <v>859</v>
      </c>
      <c r="AB281" s="27">
        <f t="shared" si="152"/>
        <v>865134</v>
      </c>
      <c r="AC281" s="27">
        <f t="shared" si="152"/>
        <v>100897</v>
      </c>
      <c r="AD281" s="27">
        <f t="shared" si="152"/>
        <v>966031</v>
      </c>
      <c r="AE281" s="27"/>
      <c r="AF281" s="27"/>
      <c r="AI281" s="120"/>
      <c r="AJ281" s="121"/>
      <c r="AK281" s="122"/>
      <c r="AL281" s="123"/>
      <c r="AM281" s="122"/>
      <c r="AN281" s="132"/>
    </row>
    <row r="282" spans="1:40" ht="15.75" thickBot="1" x14ac:dyDescent="0.25">
      <c r="A282" s="37" t="s">
        <v>128</v>
      </c>
      <c r="B282" s="30">
        <f t="shared" ref="B282:S282" si="153">AVERAGE(B269:B280)</f>
        <v>92164.083333333328</v>
      </c>
      <c r="C282" s="30">
        <f t="shared" si="153"/>
        <v>3027</v>
      </c>
      <c r="D282" s="30">
        <f t="shared" si="153"/>
        <v>257.75</v>
      </c>
      <c r="E282" s="30">
        <f t="shared" si="153"/>
        <v>17.25</v>
      </c>
      <c r="F282" s="30">
        <f>AVERAGE(F269:F280)</f>
        <v>92.833333333333329</v>
      </c>
      <c r="G282" s="30">
        <f>AVERAGE(G269:G280)</f>
        <v>225.66666666666666</v>
      </c>
      <c r="H282" s="30">
        <f>AVERAGE(H269:H280)</f>
        <v>6.833333333333333</v>
      </c>
      <c r="I282" s="30">
        <f>AVERAGE(I269:I280)</f>
        <v>96.666666666666671</v>
      </c>
      <c r="J282" s="30">
        <f t="shared" si="153"/>
        <v>599.41666666666663</v>
      </c>
      <c r="K282" s="30">
        <f t="shared" si="153"/>
        <v>47.5</v>
      </c>
      <c r="L282" s="30">
        <f>AVERAGE(L269:L280)</f>
        <v>91.333333333333329</v>
      </c>
      <c r="M282" s="52">
        <f t="shared" si="153"/>
        <v>153.36333333333334</v>
      </c>
      <c r="N282" s="38">
        <f t="shared" si="153"/>
        <v>14.379166666666663</v>
      </c>
      <c r="P282" s="38">
        <f t="shared" si="153"/>
        <v>7.5666666666666673</v>
      </c>
      <c r="Q282" s="38">
        <f t="shared" si="153"/>
        <v>7.6916666666666673</v>
      </c>
      <c r="R282" s="38">
        <f t="shared" si="153"/>
        <v>5.0799999999999992</v>
      </c>
      <c r="S282" s="38">
        <f t="shared" si="153"/>
        <v>3.8633333333333333</v>
      </c>
      <c r="T282" s="30"/>
      <c r="U282" s="30"/>
      <c r="V282" s="52">
        <f t="shared" ref="V282:AA282" si="154">AVERAGE(V269:V280)</f>
        <v>49.666666666666664</v>
      </c>
      <c r="W282" s="52">
        <f t="shared" si="154"/>
        <v>9.3000000000000007</v>
      </c>
      <c r="X282" s="30">
        <f t="shared" si="154"/>
        <v>76.833333333333329</v>
      </c>
      <c r="Y282" s="52">
        <f t="shared" si="154"/>
        <v>6.7666666666666657</v>
      </c>
      <c r="Z282" s="52">
        <f t="shared" si="154"/>
        <v>1.8416666666666666</v>
      </c>
      <c r="AA282" s="30">
        <f t="shared" si="154"/>
        <v>71.583333333333329</v>
      </c>
      <c r="AB282" s="30">
        <f>AVERAGE(AB269:AB280)</f>
        <v>72094.5</v>
      </c>
      <c r="AC282" s="30">
        <f>AVERAGE(AC269:AC280)</f>
        <v>8408.0833333333339</v>
      </c>
      <c r="AD282" s="30">
        <f>AVERAGE(AD269:AD280)</f>
        <v>80502.583333333328</v>
      </c>
      <c r="AE282" s="38">
        <f>AVERAGE(AE269:AE280)</f>
        <v>0.7827177351876381</v>
      </c>
      <c r="AF282" s="38">
        <f t="shared" ref="AF282" si="155">AVERAGE(AF269:AF280)</f>
        <v>9.1301038188164693E-2</v>
      </c>
      <c r="AI282" s="124">
        <f t="shared" ref="AI282" si="156">C282/$M$2</f>
        <v>0.4804761904761905</v>
      </c>
      <c r="AJ282" s="125">
        <f t="shared" ref="AJ282" si="157">(C282*D282)/1000</f>
        <v>780.20925</v>
      </c>
      <c r="AK282" s="126">
        <f t="shared" si="148"/>
        <v>0.38114765510503174</v>
      </c>
      <c r="AL282" s="127">
        <f t="shared" ref="AL282" si="158">(C282*G282)/1000</f>
        <v>683.09299999999996</v>
      </c>
      <c r="AM282" s="126">
        <f t="shared" si="150"/>
        <v>0.43370984126984125</v>
      </c>
      <c r="AN282" s="133">
        <f>AVERAGE(AN269:AN280)</f>
        <v>9054.2833333333347</v>
      </c>
    </row>
    <row r="283" spans="1:40" ht="15.75" thickTop="1" x14ac:dyDescent="0.2"/>
    <row r="284" spans="1:40" ht="15.75" thickBot="1" x14ac:dyDescent="0.25"/>
    <row r="285" spans="1:40" ht="16.5" thickTop="1" x14ac:dyDescent="0.25">
      <c r="A285" s="34" t="s">
        <v>8</v>
      </c>
      <c r="B285" s="12" t="s">
        <v>9</v>
      </c>
      <c r="C285" s="12" t="s">
        <v>9</v>
      </c>
      <c r="D285" s="12" t="s">
        <v>70</v>
      </c>
      <c r="E285" s="12" t="s">
        <v>71</v>
      </c>
      <c r="F285" s="47" t="s">
        <v>4</v>
      </c>
      <c r="G285" s="12" t="s">
        <v>72</v>
      </c>
      <c r="H285" s="12" t="s">
        <v>73</v>
      </c>
      <c r="I285" s="47" t="s">
        <v>5</v>
      </c>
      <c r="J285" s="12" t="s">
        <v>74</v>
      </c>
      <c r="K285" s="12" t="s">
        <v>75</v>
      </c>
      <c r="L285" s="47" t="s">
        <v>17</v>
      </c>
      <c r="M285" s="12" t="s">
        <v>19</v>
      </c>
      <c r="N285" s="13" t="s">
        <v>20</v>
      </c>
      <c r="P285" s="12" t="s">
        <v>82</v>
      </c>
      <c r="Q285" s="12" t="s">
        <v>83</v>
      </c>
      <c r="R285" s="12" t="s">
        <v>84</v>
      </c>
      <c r="S285" s="12" t="s">
        <v>85</v>
      </c>
      <c r="T285" s="153" t="s">
        <v>62</v>
      </c>
      <c r="U285" s="153"/>
      <c r="V285" s="12" t="s">
        <v>116</v>
      </c>
      <c r="W285" s="12" t="s">
        <v>117</v>
      </c>
      <c r="X285" s="86" t="s">
        <v>55</v>
      </c>
      <c r="Y285" s="12" t="s">
        <v>118</v>
      </c>
      <c r="Z285" s="12" t="s">
        <v>119</v>
      </c>
      <c r="AA285" s="86" t="s">
        <v>22</v>
      </c>
      <c r="AB285" s="13" t="s">
        <v>86</v>
      </c>
      <c r="AC285" s="13" t="s">
        <v>87</v>
      </c>
      <c r="AD285" s="13" t="s">
        <v>88</v>
      </c>
      <c r="AE285" s="13" t="s">
        <v>61</v>
      </c>
      <c r="AF285" s="13" t="s">
        <v>87</v>
      </c>
      <c r="AI285" s="108" t="s">
        <v>89</v>
      </c>
      <c r="AJ285" s="109" t="s">
        <v>90</v>
      </c>
      <c r="AK285" s="110" t="s">
        <v>91</v>
      </c>
      <c r="AL285" s="111" t="s">
        <v>89</v>
      </c>
      <c r="AM285" s="110" t="s">
        <v>89</v>
      </c>
      <c r="AN285" s="108" t="s">
        <v>172</v>
      </c>
    </row>
    <row r="286" spans="1:40" ht="16.5" thickBot="1" x14ac:dyDescent="0.3">
      <c r="A286" s="35" t="s">
        <v>129</v>
      </c>
      <c r="B286" s="16" t="s">
        <v>77</v>
      </c>
      <c r="C286" s="17" t="s">
        <v>78</v>
      </c>
      <c r="D286" s="16" t="s">
        <v>26</v>
      </c>
      <c r="E286" s="16" t="s">
        <v>26</v>
      </c>
      <c r="F286" s="48" t="s">
        <v>27</v>
      </c>
      <c r="G286" s="16" t="s">
        <v>26</v>
      </c>
      <c r="H286" s="16" t="s">
        <v>26</v>
      </c>
      <c r="I286" s="48" t="s">
        <v>27</v>
      </c>
      <c r="J286" s="16" t="s">
        <v>26</v>
      </c>
      <c r="K286" s="16" t="s">
        <v>26</v>
      </c>
      <c r="L286" s="48" t="s">
        <v>27</v>
      </c>
      <c r="M286" s="16" t="s">
        <v>29</v>
      </c>
      <c r="N286" s="18" t="s">
        <v>31</v>
      </c>
      <c r="P286" s="16"/>
      <c r="Q286" s="16"/>
      <c r="R286" s="16"/>
      <c r="S286" s="16"/>
      <c r="T286" s="39" t="s">
        <v>66</v>
      </c>
      <c r="U286" s="39" t="s">
        <v>67</v>
      </c>
      <c r="V286" s="16" t="s">
        <v>26</v>
      </c>
      <c r="W286" s="16" t="s">
        <v>26</v>
      </c>
      <c r="X286" s="39" t="s">
        <v>57</v>
      </c>
      <c r="Y286" s="16" t="s">
        <v>26</v>
      </c>
      <c r="Z286" s="16" t="s">
        <v>26</v>
      </c>
      <c r="AA286" s="39" t="s">
        <v>57</v>
      </c>
      <c r="AB286" s="17" t="s">
        <v>64</v>
      </c>
      <c r="AC286" s="17" t="s">
        <v>64</v>
      </c>
      <c r="AD286" s="17" t="s">
        <v>64</v>
      </c>
      <c r="AE286" s="17" t="s">
        <v>65</v>
      </c>
      <c r="AF286" s="17" t="s">
        <v>65</v>
      </c>
      <c r="AI286" s="112" t="s">
        <v>9</v>
      </c>
      <c r="AJ286" s="113" t="s">
        <v>93</v>
      </c>
      <c r="AK286" s="114" t="s">
        <v>94</v>
      </c>
      <c r="AL286" s="115" t="s">
        <v>95</v>
      </c>
      <c r="AM286" s="114" t="s">
        <v>96</v>
      </c>
      <c r="AN286" s="130" t="s">
        <v>173</v>
      </c>
    </row>
    <row r="287" spans="1:40" ht="15.75" thickTop="1" x14ac:dyDescent="0.2">
      <c r="A287" s="20" t="s">
        <v>32</v>
      </c>
      <c r="B287" s="21">
        <v>90912</v>
      </c>
      <c r="C287" s="21">
        <v>2933</v>
      </c>
      <c r="D287" s="21">
        <v>232</v>
      </c>
      <c r="E287" s="21">
        <v>26</v>
      </c>
      <c r="F287" s="21">
        <v>89</v>
      </c>
      <c r="G287" s="21">
        <v>260</v>
      </c>
      <c r="H287" s="21">
        <v>9</v>
      </c>
      <c r="I287" s="21">
        <v>97</v>
      </c>
      <c r="J287" s="21">
        <v>540</v>
      </c>
      <c r="K287" s="21">
        <v>48</v>
      </c>
      <c r="L287" s="21">
        <v>91</v>
      </c>
      <c r="M287" s="40">
        <v>176.42</v>
      </c>
      <c r="N287" s="22">
        <v>14.35</v>
      </c>
      <c r="O287" s="54"/>
      <c r="P287" s="22">
        <v>7.7</v>
      </c>
      <c r="Q287" s="49">
        <v>7.8</v>
      </c>
      <c r="R287" s="49">
        <v>3.56</v>
      </c>
      <c r="S287" s="50">
        <v>2.97</v>
      </c>
      <c r="T287" s="43"/>
      <c r="U287" s="43"/>
      <c r="V287" s="40">
        <v>52</v>
      </c>
      <c r="W287" s="40">
        <v>14</v>
      </c>
      <c r="X287" s="46">
        <v>73</v>
      </c>
      <c r="Y287" s="40">
        <v>6.8</v>
      </c>
      <c r="Z287" s="40">
        <v>1.9</v>
      </c>
      <c r="AA287" s="46">
        <v>71</v>
      </c>
      <c r="AB287" s="21">
        <v>61309</v>
      </c>
      <c r="AC287" s="21">
        <v>7847</v>
      </c>
      <c r="AD287" s="21">
        <f t="shared" ref="AD287:AD298" si="159">SUM(AB287:AC287)</f>
        <v>69156</v>
      </c>
      <c r="AE287" s="22">
        <f t="shared" ref="AE287:AE298" si="160">AB287/B287</f>
        <v>0.6743774199225625</v>
      </c>
      <c r="AF287" s="22">
        <f t="shared" ref="AF287:AF298" si="161">AC287/B287</f>
        <v>8.631423794438578E-2</v>
      </c>
      <c r="AI287" s="116">
        <f>C287/$M$2</f>
        <v>0.46555555555555556</v>
      </c>
      <c r="AJ287" s="117">
        <f>(C287*D287)/1000</f>
        <v>680.45600000000002</v>
      </c>
      <c r="AK287" s="118">
        <f>(AJ287)/$O$3</f>
        <v>0.33241621885686373</v>
      </c>
      <c r="AL287" s="119">
        <f>(C287*G287)/1000</f>
        <v>762.58</v>
      </c>
      <c r="AM287" s="118">
        <f>(AL287)/$Q$3</f>
        <v>0.48417777777777782</v>
      </c>
      <c r="AN287" s="131">
        <f>(0.8*C287*G287)/60</f>
        <v>10167.733333333334</v>
      </c>
    </row>
    <row r="288" spans="1:40" x14ac:dyDescent="0.2">
      <c r="A288" s="20" t="s">
        <v>33</v>
      </c>
      <c r="B288" s="21">
        <v>85336</v>
      </c>
      <c r="C288" s="21">
        <v>2943</v>
      </c>
      <c r="D288" s="21">
        <v>231</v>
      </c>
      <c r="E288" s="21">
        <v>30</v>
      </c>
      <c r="F288" s="21">
        <v>86</v>
      </c>
      <c r="G288" s="21">
        <v>167</v>
      </c>
      <c r="H288" s="21">
        <v>6</v>
      </c>
      <c r="I288" s="21">
        <v>96</v>
      </c>
      <c r="J288" s="21">
        <v>584</v>
      </c>
      <c r="K288" s="21">
        <v>80</v>
      </c>
      <c r="L288" s="21">
        <v>84</v>
      </c>
      <c r="M288" s="40">
        <v>173.42</v>
      </c>
      <c r="N288" s="22">
        <v>15.11</v>
      </c>
      <c r="O288" s="54"/>
      <c r="P288" s="22">
        <v>7.6</v>
      </c>
      <c r="Q288" s="49">
        <v>7.7</v>
      </c>
      <c r="R288" s="49">
        <v>6.03</v>
      </c>
      <c r="S288" s="50">
        <v>4.1399999999999997</v>
      </c>
      <c r="T288" s="24">
        <v>2</v>
      </c>
      <c r="U288" s="24">
        <v>20</v>
      </c>
      <c r="V288" s="40">
        <v>41</v>
      </c>
      <c r="W288" s="40">
        <v>14</v>
      </c>
      <c r="X288" s="46">
        <v>64</v>
      </c>
      <c r="Y288" s="40">
        <v>5.0999999999999996</v>
      </c>
      <c r="Z288" s="40">
        <v>2.4</v>
      </c>
      <c r="AA288" s="46">
        <v>53</v>
      </c>
      <c r="AB288" s="21">
        <v>72151</v>
      </c>
      <c r="AC288" s="21">
        <v>7770</v>
      </c>
      <c r="AD288" s="21">
        <f t="shared" si="159"/>
        <v>79921</v>
      </c>
      <c r="AE288" s="22">
        <f t="shared" si="160"/>
        <v>0.84549310959032531</v>
      </c>
      <c r="AF288" s="22">
        <f t="shared" si="161"/>
        <v>9.1051842129933433E-2</v>
      </c>
      <c r="AI288" s="116">
        <f t="shared" ref="AI288:AI298" si="162">C288/$M$2</f>
        <v>0.46714285714285714</v>
      </c>
      <c r="AJ288" s="117">
        <f t="shared" ref="AJ288:AJ298" si="163">(C288*D288)/1000</f>
        <v>679.83299999999997</v>
      </c>
      <c r="AK288" s="118">
        <f t="shared" ref="AK288:AK300" si="164">(AJ288)/$O$3</f>
        <v>0.33211187103077672</v>
      </c>
      <c r="AL288" s="119">
        <f t="shared" ref="AL288:AL298" si="165">(C288*G288)/1000</f>
        <v>491.48099999999999</v>
      </c>
      <c r="AM288" s="118">
        <f t="shared" ref="AM288:AM300" si="166">(AL288)/$Q$3</f>
        <v>0.31205142857142859</v>
      </c>
      <c r="AN288" s="131">
        <f t="shared" ref="AN288:AN298" si="167">(0.8*C288*G288)/60</f>
        <v>6553.08</v>
      </c>
    </row>
    <row r="289" spans="1:40" x14ac:dyDescent="0.2">
      <c r="A289" s="20" t="s">
        <v>34</v>
      </c>
      <c r="B289" s="21">
        <v>98755</v>
      </c>
      <c r="C289" s="21">
        <v>3186</v>
      </c>
      <c r="D289" s="21">
        <v>282</v>
      </c>
      <c r="E289" s="21">
        <v>21</v>
      </c>
      <c r="F289" s="21">
        <v>90</v>
      </c>
      <c r="G289" s="21">
        <v>150</v>
      </c>
      <c r="H289" s="21">
        <v>5</v>
      </c>
      <c r="I289" s="21">
        <v>97</v>
      </c>
      <c r="J289" s="21">
        <v>471</v>
      </c>
      <c r="K289" s="21">
        <v>46</v>
      </c>
      <c r="L289" s="21">
        <v>89</v>
      </c>
      <c r="M289" s="40">
        <v>105.04</v>
      </c>
      <c r="N289" s="22">
        <v>13.77</v>
      </c>
      <c r="O289" s="54"/>
      <c r="P289" s="22">
        <v>7.4</v>
      </c>
      <c r="Q289" s="49">
        <v>7.6</v>
      </c>
      <c r="R289" s="49">
        <v>4.84</v>
      </c>
      <c r="S289" s="50">
        <v>3.58</v>
      </c>
      <c r="T289" s="24">
        <v>1</v>
      </c>
      <c r="U289" s="24">
        <v>30</v>
      </c>
      <c r="V289" s="40">
        <v>39.5</v>
      </c>
      <c r="W289" s="40">
        <v>7.8</v>
      </c>
      <c r="X289" s="46">
        <v>80</v>
      </c>
      <c r="Y289" s="40">
        <v>6.5</v>
      </c>
      <c r="Z289" s="40">
        <v>1.9</v>
      </c>
      <c r="AA289" s="46">
        <v>69</v>
      </c>
      <c r="AB289" s="21">
        <v>67042</v>
      </c>
      <c r="AC289" s="21">
        <v>9109</v>
      </c>
      <c r="AD289" s="21">
        <f t="shared" si="159"/>
        <v>76151</v>
      </c>
      <c r="AE289" s="22">
        <f t="shared" si="160"/>
        <v>0.67887195585033666</v>
      </c>
      <c r="AF289" s="22">
        <f t="shared" si="161"/>
        <v>9.2238367677585947E-2</v>
      </c>
      <c r="AI289" s="116">
        <f t="shared" si="162"/>
        <v>0.50571428571428567</v>
      </c>
      <c r="AJ289" s="117">
        <f t="shared" si="163"/>
        <v>898.452</v>
      </c>
      <c r="AK289" s="118">
        <f t="shared" si="164"/>
        <v>0.43891157791890573</v>
      </c>
      <c r="AL289" s="119">
        <f t="shared" si="165"/>
        <v>477.9</v>
      </c>
      <c r="AM289" s="118">
        <f t="shared" si="166"/>
        <v>0.30342857142857144</v>
      </c>
      <c r="AN289" s="131">
        <f t="shared" si="167"/>
        <v>6372</v>
      </c>
    </row>
    <row r="290" spans="1:40" x14ac:dyDescent="0.2">
      <c r="A290" s="20" t="s">
        <v>35</v>
      </c>
      <c r="B290" s="21">
        <v>92993</v>
      </c>
      <c r="C290" s="21">
        <v>3100</v>
      </c>
      <c r="D290" s="21">
        <v>247</v>
      </c>
      <c r="E290" s="21">
        <v>18</v>
      </c>
      <c r="F290" s="21">
        <v>92</v>
      </c>
      <c r="G290" s="21">
        <v>189</v>
      </c>
      <c r="H290" s="21">
        <v>8</v>
      </c>
      <c r="I290" s="21">
        <v>96</v>
      </c>
      <c r="J290" s="21">
        <v>539</v>
      </c>
      <c r="K290" s="21">
        <v>51</v>
      </c>
      <c r="L290" s="21">
        <v>89</v>
      </c>
      <c r="M290" s="40">
        <v>165.53</v>
      </c>
      <c r="N290" s="22">
        <v>13.83</v>
      </c>
      <c r="O290" s="54"/>
      <c r="P290" s="22">
        <v>7.4</v>
      </c>
      <c r="Q290" s="49">
        <v>7.6</v>
      </c>
      <c r="R290" s="49">
        <v>5.88</v>
      </c>
      <c r="S290" s="50">
        <v>3.87</v>
      </c>
      <c r="T290" s="24">
        <v>3</v>
      </c>
      <c r="U290" s="24">
        <v>36</v>
      </c>
      <c r="V290" s="40">
        <v>35</v>
      </c>
      <c r="W290" s="40">
        <v>7.1</v>
      </c>
      <c r="X290" s="46">
        <v>79</v>
      </c>
      <c r="Y290" s="40">
        <v>4.9000000000000004</v>
      </c>
      <c r="Z290" s="40">
        <v>1.7</v>
      </c>
      <c r="AA290" s="46">
        <v>66</v>
      </c>
      <c r="AB290" s="21">
        <v>70591</v>
      </c>
      <c r="AC290" s="21">
        <v>8554</v>
      </c>
      <c r="AD290" s="21">
        <f t="shared" si="159"/>
        <v>79145</v>
      </c>
      <c r="AE290" s="22">
        <f t="shared" si="160"/>
        <v>0.75910014732291675</v>
      </c>
      <c r="AF290" s="22">
        <f t="shared" si="161"/>
        <v>9.1985418257288176E-2</v>
      </c>
      <c r="AI290" s="116">
        <f t="shared" si="162"/>
        <v>0.49206349206349204</v>
      </c>
      <c r="AJ290" s="117">
        <f t="shared" si="163"/>
        <v>765.7</v>
      </c>
      <c r="AK290" s="118">
        <f t="shared" si="164"/>
        <v>0.37405959941377626</v>
      </c>
      <c r="AL290" s="119">
        <f t="shared" si="165"/>
        <v>585.9</v>
      </c>
      <c r="AM290" s="118">
        <f t="shared" si="166"/>
        <v>0.372</v>
      </c>
      <c r="AN290" s="131">
        <f t="shared" si="167"/>
        <v>7812</v>
      </c>
    </row>
    <row r="291" spans="1:40" x14ac:dyDescent="0.2">
      <c r="A291" s="20" t="s">
        <v>109</v>
      </c>
      <c r="B291" s="21">
        <v>92613</v>
      </c>
      <c r="C291" s="21">
        <v>2988</v>
      </c>
      <c r="D291" s="21">
        <v>235</v>
      </c>
      <c r="E291" s="21">
        <v>14</v>
      </c>
      <c r="F291" s="21">
        <v>94</v>
      </c>
      <c r="G291" s="21">
        <v>230</v>
      </c>
      <c r="H291" s="21">
        <v>3</v>
      </c>
      <c r="I291" s="21">
        <v>99</v>
      </c>
      <c r="J291" s="21">
        <v>537</v>
      </c>
      <c r="K291" s="21">
        <v>36</v>
      </c>
      <c r="L291" s="21">
        <v>92</v>
      </c>
      <c r="M291" s="40">
        <v>131.32</v>
      </c>
      <c r="N291" s="22">
        <v>13.98</v>
      </c>
      <c r="O291" s="54"/>
      <c r="P291" s="22">
        <v>7.4</v>
      </c>
      <c r="Q291" s="49">
        <v>7.7</v>
      </c>
      <c r="R291" s="49">
        <v>6.24</v>
      </c>
      <c r="S291" s="50">
        <v>3.95</v>
      </c>
      <c r="T291" s="24">
        <v>3</v>
      </c>
      <c r="U291" s="24">
        <v>37</v>
      </c>
      <c r="V291" s="40">
        <v>34</v>
      </c>
      <c r="W291" s="40">
        <v>8</v>
      </c>
      <c r="X291" s="46">
        <v>78</v>
      </c>
      <c r="Y291" s="40">
        <v>5</v>
      </c>
      <c r="Z291" s="40">
        <v>1.9</v>
      </c>
      <c r="AA291" s="46">
        <v>62</v>
      </c>
      <c r="AB291" s="21">
        <v>74985</v>
      </c>
      <c r="AC291" s="21">
        <v>8632</v>
      </c>
      <c r="AD291" s="21">
        <f t="shared" si="159"/>
        <v>83617</v>
      </c>
      <c r="AE291" s="22">
        <f t="shared" si="160"/>
        <v>0.80965955103495191</v>
      </c>
      <c r="AF291" s="22">
        <f t="shared" si="161"/>
        <v>9.3205057605303787E-2</v>
      </c>
      <c r="AI291" s="116">
        <f t="shared" si="162"/>
        <v>0.47428571428571431</v>
      </c>
      <c r="AJ291" s="117">
        <f t="shared" si="163"/>
        <v>702.18</v>
      </c>
      <c r="AK291" s="118">
        <f t="shared" si="164"/>
        <v>0.34302882266731799</v>
      </c>
      <c r="AL291" s="119">
        <f t="shared" si="165"/>
        <v>687.24</v>
      </c>
      <c r="AM291" s="118">
        <f t="shared" si="166"/>
        <v>0.43634285714285714</v>
      </c>
      <c r="AN291" s="131">
        <f t="shared" si="167"/>
        <v>9163.2000000000007</v>
      </c>
    </row>
    <row r="292" spans="1:40" x14ac:dyDescent="0.2">
      <c r="A292" s="20" t="s">
        <v>37</v>
      </c>
      <c r="B292" s="21">
        <v>97404</v>
      </c>
      <c r="C292" s="21">
        <v>3247</v>
      </c>
      <c r="D292" s="21">
        <v>228</v>
      </c>
      <c r="E292" s="21">
        <v>18</v>
      </c>
      <c r="F292" s="21">
        <v>91</v>
      </c>
      <c r="G292" s="21">
        <v>202</v>
      </c>
      <c r="H292" s="21">
        <v>9</v>
      </c>
      <c r="I292" s="21">
        <v>96</v>
      </c>
      <c r="J292" s="21">
        <v>468</v>
      </c>
      <c r="K292" s="21">
        <v>45</v>
      </c>
      <c r="L292" s="21">
        <v>89</v>
      </c>
      <c r="M292" s="40">
        <v>107</v>
      </c>
      <c r="N292" s="22">
        <v>12.83</v>
      </c>
      <c r="O292" s="54"/>
      <c r="P292" s="22">
        <v>7.4</v>
      </c>
      <c r="Q292" s="49">
        <v>7.7</v>
      </c>
      <c r="R292" s="49">
        <v>5.18</v>
      </c>
      <c r="S292" s="50">
        <v>3.7</v>
      </c>
      <c r="T292" s="24">
        <v>3</v>
      </c>
      <c r="U292" s="24">
        <v>24</v>
      </c>
      <c r="V292" s="40">
        <v>31</v>
      </c>
      <c r="W292" s="40">
        <v>5.3</v>
      </c>
      <c r="X292" s="46">
        <v>82</v>
      </c>
      <c r="Y292" s="40">
        <v>6.2</v>
      </c>
      <c r="Z292" s="40">
        <v>1.6</v>
      </c>
      <c r="AA292" s="46">
        <v>73</v>
      </c>
      <c r="AB292" s="21">
        <v>80210</v>
      </c>
      <c r="AC292" s="21">
        <v>8829</v>
      </c>
      <c r="AD292" s="21">
        <f t="shared" si="159"/>
        <v>89039</v>
      </c>
      <c r="AE292" s="22">
        <f t="shared" si="160"/>
        <v>0.82347747525768966</v>
      </c>
      <c r="AF292" s="22">
        <f t="shared" si="161"/>
        <v>9.0643094739435756E-2</v>
      </c>
      <c r="AI292" s="116">
        <f t="shared" si="162"/>
        <v>0.51539682539682541</v>
      </c>
      <c r="AJ292" s="117">
        <f t="shared" si="163"/>
        <v>740.31600000000003</v>
      </c>
      <c r="AK292" s="118">
        <f t="shared" si="164"/>
        <v>0.36165901319003418</v>
      </c>
      <c r="AL292" s="119">
        <f t="shared" si="165"/>
        <v>655.89400000000001</v>
      </c>
      <c r="AM292" s="118">
        <f t="shared" si="166"/>
        <v>0.41644063492063493</v>
      </c>
      <c r="AN292" s="131">
        <f t="shared" si="167"/>
        <v>8745.253333333334</v>
      </c>
    </row>
    <row r="293" spans="1:40" x14ac:dyDescent="0.2">
      <c r="A293" s="20" t="s">
        <v>38</v>
      </c>
      <c r="B293" s="21">
        <v>118665</v>
      </c>
      <c r="C293" s="21">
        <v>3828</v>
      </c>
      <c r="D293" s="21">
        <v>195</v>
      </c>
      <c r="E293" s="21">
        <v>13</v>
      </c>
      <c r="F293" s="21">
        <v>93</v>
      </c>
      <c r="G293" s="21">
        <v>176</v>
      </c>
      <c r="H293" s="21">
        <v>6</v>
      </c>
      <c r="I293" s="21">
        <v>96</v>
      </c>
      <c r="J293" s="21">
        <v>448</v>
      </c>
      <c r="K293" s="21">
        <v>40</v>
      </c>
      <c r="L293" s="21">
        <v>91</v>
      </c>
      <c r="M293" s="40">
        <v>119</v>
      </c>
      <c r="N293" s="22">
        <v>13.37</v>
      </c>
      <c r="O293" s="54"/>
      <c r="P293" s="22">
        <v>7.3</v>
      </c>
      <c r="Q293" s="49">
        <v>7.4</v>
      </c>
      <c r="R293" s="49">
        <v>5.58</v>
      </c>
      <c r="S293" s="50">
        <v>4.09</v>
      </c>
      <c r="T293" s="24"/>
      <c r="U293" s="24"/>
      <c r="V293" s="40">
        <v>37</v>
      </c>
      <c r="W293" s="40">
        <v>10</v>
      </c>
      <c r="X293" s="46">
        <v>73</v>
      </c>
      <c r="Y293" s="40">
        <v>5</v>
      </c>
      <c r="Z293" s="40">
        <v>1.7</v>
      </c>
      <c r="AA293" s="46">
        <v>65</v>
      </c>
      <c r="AB293" s="21">
        <v>90155</v>
      </c>
      <c r="AC293" s="21">
        <v>10852</v>
      </c>
      <c r="AD293" s="21">
        <f t="shared" si="159"/>
        <v>101007</v>
      </c>
      <c r="AE293" s="22">
        <f t="shared" si="160"/>
        <v>0.75974381662663804</v>
      </c>
      <c r="AF293" s="22">
        <f t="shared" si="161"/>
        <v>9.1450722622508737E-2</v>
      </c>
      <c r="AI293" s="116">
        <f t="shared" si="162"/>
        <v>0.60761904761904761</v>
      </c>
      <c r="AJ293" s="117">
        <f t="shared" si="163"/>
        <v>746.46</v>
      </c>
      <c r="AK293" s="118">
        <f t="shared" si="164"/>
        <v>0.36466047874938939</v>
      </c>
      <c r="AL293" s="119">
        <f t="shared" si="165"/>
        <v>673.72799999999995</v>
      </c>
      <c r="AM293" s="118">
        <f t="shared" si="166"/>
        <v>0.42776380952380949</v>
      </c>
      <c r="AN293" s="131">
        <f t="shared" si="167"/>
        <v>8983.0400000000009</v>
      </c>
    </row>
    <row r="294" spans="1:40" x14ac:dyDescent="0.2">
      <c r="A294" s="20" t="s">
        <v>39</v>
      </c>
      <c r="B294" s="21">
        <v>134509</v>
      </c>
      <c r="C294" s="21">
        <v>4339</v>
      </c>
      <c r="D294" s="21">
        <v>259</v>
      </c>
      <c r="E294" s="21">
        <v>20</v>
      </c>
      <c r="F294" s="21">
        <v>91</v>
      </c>
      <c r="G294" s="21">
        <v>209</v>
      </c>
      <c r="H294" s="21">
        <v>6</v>
      </c>
      <c r="I294" s="21">
        <v>97</v>
      </c>
      <c r="J294" s="21">
        <v>517</v>
      </c>
      <c r="K294" s="21">
        <v>48</v>
      </c>
      <c r="L294" s="21">
        <v>91</v>
      </c>
      <c r="M294" s="40">
        <v>134.9</v>
      </c>
      <c r="N294" s="22">
        <v>14.63</v>
      </c>
      <c r="O294" s="54"/>
      <c r="P294" s="22">
        <v>7.2</v>
      </c>
      <c r="Q294" s="49">
        <v>7.7</v>
      </c>
      <c r="R294" s="49">
        <v>5.63</v>
      </c>
      <c r="S294" s="50">
        <v>4.2300000000000004</v>
      </c>
      <c r="T294" s="24"/>
      <c r="U294" s="24"/>
      <c r="V294" s="40">
        <v>42</v>
      </c>
      <c r="W294" s="40">
        <v>13</v>
      </c>
      <c r="X294" s="46">
        <v>66</v>
      </c>
      <c r="Y294" s="40">
        <v>5.9</v>
      </c>
      <c r="Z294" s="40">
        <v>1.8</v>
      </c>
      <c r="AA294" s="46">
        <v>67</v>
      </c>
      <c r="AB294" s="21">
        <v>93708</v>
      </c>
      <c r="AC294" s="21">
        <v>13787</v>
      </c>
      <c r="AD294" s="21">
        <f t="shared" si="159"/>
        <v>107495</v>
      </c>
      <c r="AE294" s="22">
        <f t="shared" si="160"/>
        <v>0.69666713751496179</v>
      </c>
      <c r="AF294" s="22">
        <f t="shared" si="161"/>
        <v>0.10249871755793293</v>
      </c>
      <c r="AI294" s="116">
        <f t="shared" si="162"/>
        <v>0.68873015873015875</v>
      </c>
      <c r="AJ294" s="117">
        <f t="shared" si="163"/>
        <v>1123.8009999999999</v>
      </c>
      <c r="AK294" s="118">
        <f t="shared" si="164"/>
        <v>0.54899902296042991</v>
      </c>
      <c r="AL294" s="119">
        <f t="shared" si="165"/>
        <v>906.851</v>
      </c>
      <c r="AM294" s="118">
        <f t="shared" si="166"/>
        <v>0.57577841269841268</v>
      </c>
      <c r="AN294" s="131">
        <f t="shared" si="167"/>
        <v>12091.346666666668</v>
      </c>
    </row>
    <row r="295" spans="1:40" x14ac:dyDescent="0.2">
      <c r="A295" s="20" t="s">
        <v>40</v>
      </c>
      <c r="B295" s="21">
        <v>100739</v>
      </c>
      <c r="C295" s="21">
        <v>3358</v>
      </c>
      <c r="D295" s="21">
        <v>187</v>
      </c>
      <c r="E295" s="21">
        <v>32</v>
      </c>
      <c r="F295" s="21">
        <v>82</v>
      </c>
      <c r="G295" s="21">
        <v>211</v>
      </c>
      <c r="H295" s="2">
        <v>12</v>
      </c>
      <c r="I295" s="21">
        <v>94</v>
      </c>
      <c r="J295" s="21">
        <v>454</v>
      </c>
      <c r="K295" s="21">
        <v>52</v>
      </c>
      <c r="L295" s="21">
        <v>87</v>
      </c>
      <c r="M295" s="40">
        <v>108</v>
      </c>
      <c r="N295" s="22">
        <v>13.53</v>
      </c>
      <c r="O295" s="54"/>
      <c r="P295" s="22">
        <v>7.4</v>
      </c>
      <c r="Q295" s="49">
        <v>7.8</v>
      </c>
      <c r="R295" s="49">
        <v>6.39</v>
      </c>
      <c r="S295" s="50">
        <v>1.64</v>
      </c>
      <c r="T295" s="24"/>
      <c r="U295" s="24"/>
      <c r="V295" s="40">
        <v>34</v>
      </c>
      <c r="W295" s="40">
        <v>14</v>
      </c>
      <c r="X295" s="46">
        <v>58</v>
      </c>
      <c r="Y295" s="40">
        <v>4.5999999999999996</v>
      </c>
      <c r="Z295" s="40">
        <v>1.6</v>
      </c>
      <c r="AA295" s="46">
        <v>63</v>
      </c>
      <c r="AB295" s="21">
        <v>64559</v>
      </c>
      <c r="AC295" s="21">
        <v>9916</v>
      </c>
      <c r="AD295" s="21">
        <f t="shared" si="159"/>
        <v>74475</v>
      </c>
      <c r="AE295" s="22">
        <f t="shared" si="160"/>
        <v>0.64085408828755497</v>
      </c>
      <c r="AF295" s="22">
        <f t="shared" si="161"/>
        <v>9.8432583210077529E-2</v>
      </c>
      <c r="AI295" s="116">
        <f t="shared" si="162"/>
        <v>0.53301587301587305</v>
      </c>
      <c r="AJ295" s="117">
        <f t="shared" si="163"/>
        <v>627.94600000000003</v>
      </c>
      <c r="AK295" s="118">
        <f t="shared" si="164"/>
        <v>0.30676404494382026</v>
      </c>
      <c r="AL295" s="119">
        <f t="shared" si="165"/>
        <v>708.53800000000001</v>
      </c>
      <c r="AM295" s="118">
        <f t="shared" si="166"/>
        <v>0.44986539682539683</v>
      </c>
      <c r="AN295" s="131">
        <f t="shared" si="167"/>
        <v>9447.1733333333341</v>
      </c>
    </row>
    <row r="296" spans="1:40" x14ac:dyDescent="0.2">
      <c r="A296" s="20" t="s">
        <v>41</v>
      </c>
      <c r="B296" s="21">
        <v>109272</v>
      </c>
      <c r="C296" s="21">
        <v>3525</v>
      </c>
      <c r="D296" s="21">
        <v>168</v>
      </c>
      <c r="E296" s="21">
        <v>32</v>
      </c>
      <c r="F296" s="21">
        <v>78</v>
      </c>
      <c r="G296" s="21">
        <v>143</v>
      </c>
      <c r="H296" s="21">
        <v>12</v>
      </c>
      <c r="I296" s="21">
        <v>91</v>
      </c>
      <c r="J296" s="21">
        <v>265</v>
      </c>
      <c r="K296" s="24">
        <v>48</v>
      </c>
      <c r="L296" s="21">
        <v>80</v>
      </c>
      <c r="M296" s="40">
        <v>138</v>
      </c>
      <c r="N296" s="22">
        <v>14.32</v>
      </c>
      <c r="O296" s="54"/>
      <c r="P296" s="22">
        <v>7.7</v>
      </c>
      <c r="Q296" s="49">
        <v>7.9</v>
      </c>
      <c r="R296" s="49">
        <v>6.17</v>
      </c>
      <c r="S296" s="50">
        <v>4.41</v>
      </c>
      <c r="T296" s="24"/>
      <c r="U296" s="24"/>
      <c r="V296" s="40">
        <v>26</v>
      </c>
      <c r="W296" s="40">
        <v>12.6</v>
      </c>
      <c r="X296" s="46">
        <v>51</v>
      </c>
      <c r="Y296" s="40">
        <v>3.6</v>
      </c>
      <c r="Z296" s="40">
        <v>1.8</v>
      </c>
      <c r="AA296" s="46">
        <v>46</v>
      </c>
      <c r="AB296" s="21">
        <v>53741</v>
      </c>
      <c r="AC296" s="21">
        <v>10349</v>
      </c>
      <c r="AD296" s="21">
        <f t="shared" si="159"/>
        <v>64090</v>
      </c>
      <c r="AE296" s="22">
        <f t="shared" si="160"/>
        <v>0.49180942968006441</v>
      </c>
      <c r="AF296" s="22">
        <f t="shared" si="161"/>
        <v>9.4708617029065079E-2</v>
      </c>
      <c r="AI296" s="116">
        <f t="shared" si="162"/>
        <v>0.55952380952380953</v>
      </c>
      <c r="AJ296" s="117">
        <f t="shared" si="163"/>
        <v>592.20000000000005</v>
      </c>
      <c r="AK296" s="118">
        <f t="shared" si="164"/>
        <v>0.28930141670737669</v>
      </c>
      <c r="AL296" s="119">
        <f t="shared" si="165"/>
        <v>504.07499999999999</v>
      </c>
      <c r="AM296" s="118">
        <f t="shared" si="166"/>
        <v>0.32004761904761903</v>
      </c>
      <c r="AN296" s="131">
        <f t="shared" si="167"/>
        <v>6721</v>
      </c>
    </row>
    <row r="297" spans="1:40" x14ac:dyDescent="0.2">
      <c r="A297" s="20" t="s">
        <v>42</v>
      </c>
      <c r="B297" s="21">
        <v>113352</v>
      </c>
      <c r="C297" s="21">
        <v>3778</v>
      </c>
      <c r="D297" s="21">
        <v>205</v>
      </c>
      <c r="E297" s="21">
        <v>18</v>
      </c>
      <c r="F297" s="21">
        <v>88</v>
      </c>
      <c r="G297" s="21">
        <v>235</v>
      </c>
      <c r="H297" s="21">
        <v>8</v>
      </c>
      <c r="I297" s="21">
        <v>96</v>
      </c>
      <c r="J297" s="21">
        <v>1239</v>
      </c>
      <c r="K297" s="21">
        <v>51</v>
      </c>
      <c r="L297" s="21">
        <v>89</v>
      </c>
      <c r="M297" s="40">
        <v>105</v>
      </c>
      <c r="N297" s="22">
        <v>14.82</v>
      </c>
      <c r="O297" s="54"/>
      <c r="P297" s="22">
        <v>7.6</v>
      </c>
      <c r="Q297" s="49">
        <v>7.5</v>
      </c>
      <c r="R297" s="49">
        <v>4.8899999999999997</v>
      </c>
      <c r="S297" s="50">
        <v>3.94</v>
      </c>
      <c r="T297" s="24"/>
      <c r="U297" s="24"/>
      <c r="V297" s="40">
        <v>33</v>
      </c>
      <c r="W297" s="40">
        <v>9.4</v>
      </c>
      <c r="X297" s="46">
        <v>71</v>
      </c>
      <c r="Y297" s="40">
        <v>5.7</v>
      </c>
      <c r="Z297" s="40">
        <v>1.3</v>
      </c>
      <c r="AA297" s="46">
        <v>77</v>
      </c>
      <c r="AB297" s="21">
        <v>53278</v>
      </c>
      <c r="AC297" s="21">
        <v>10688</v>
      </c>
      <c r="AD297" s="21">
        <f t="shared" si="159"/>
        <v>63966</v>
      </c>
      <c r="AE297" s="22">
        <f t="shared" si="160"/>
        <v>0.47002258451549156</v>
      </c>
      <c r="AF297" s="22">
        <f t="shared" si="161"/>
        <v>9.4290352177288442E-2</v>
      </c>
      <c r="AI297" s="116">
        <f t="shared" si="162"/>
        <v>0.59968253968253971</v>
      </c>
      <c r="AJ297" s="117">
        <f t="shared" si="163"/>
        <v>774.49</v>
      </c>
      <c r="AK297" s="118">
        <f t="shared" si="164"/>
        <v>0.37835368832437716</v>
      </c>
      <c r="AL297" s="119">
        <f t="shared" si="165"/>
        <v>887.83</v>
      </c>
      <c r="AM297" s="118">
        <f t="shared" si="166"/>
        <v>0.56370158730158737</v>
      </c>
      <c r="AN297" s="131">
        <f t="shared" si="167"/>
        <v>11837.733333333334</v>
      </c>
    </row>
    <row r="298" spans="1:40" ht="15.75" thickBot="1" x14ac:dyDescent="0.25">
      <c r="A298" s="20" t="s">
        <v>43</v>
      </c>
      <c r="B298" s="21">
        <v>97808</v>
      </c>
      <c r="C298" s="21">
        <v>3155</v>
      </c>
      <c r="D298" s="21">
        <v>142</v>
      </c>
      <c r="E298" s="21">
        <v>11</v>
      </c>
      <c r="F298" s="21">
        <v>93</v>
      </c>
      <c r="G298" s="21">
        <v>178</v>
      </c>
      <c r="H298" s="21">
        <v>8</v>
      </c>
      <c r="I298" s="21">
        <v>95</v>
      </c>
      <c r="J298" s="21">
        <v>377</v>
      </c>
      <c r="K298" s="21">
        <v>38</v>
      </c>
      <c r="L298" s="21">
        <v>89</v>
      </c>
      <c r="M298" s="40">
        <v>127</v>
      </c>
      <c r="N298" s="22">
        <v>14.58</v>
      </c>
      <c r="O298" s="54"/>
      <c r="P298" s="22">
        <v>6.9</v>
      </c>
      <c r="Q298" s="49">
        <v>7</v>
      </c>
      <c r="R298" s="49">
        <v>4.9400000000000004</v>
      </c>
      <c r="S298" s="50">
        <v>3.72</v>
      </c>
      <c r="T298" s="42"/>
      <c r="U298" s="42"/>
      <c r="V298" s="40">
        <v>51</v>
      </c>
      <c r="W298" s="40">
        <v>11.3</v>
      </c>
      <c r="X298" s="46">
        <v>77</v>
      </c>
      <c r="Y298" s="40">
        <v>4</v>
      </c>
      <c r="Z298" s="40">
        <v>1.2</v>
      </c>
      <c r="AA298" s="46">
        <v>69</v>
      </c>
      <c r="AB298" s="21">
        <v>58922</v>
      </c>
      <c r="AC298" s="21">
        <v>9304</v>
      </c>
      <c r="AD298" s="21">
        <f t="shared" si="159"/>
        <v>68226</v>
      </c>
      <c r="AE298" s="22">
        <f t="shared" si="160"/>
        <v>0.60242515949615572</v>
      </c>
      <c r="AF298" s="22">
        <f t="shared" si="161"/>
        <v>9.5125143137575655E-2</v>
      </c>
      <c r="AI298" s="116">
        <f t="shared" si="162"/>
        <v>0.50079365079365079</v>
      </c>
      <c r="AJ298" s="117">
        <f t="shared" si="163"/>
        <v>448.01</v>
      </c>
      <c r="AK298" s="118">
        <f t="shared" si="164"/>
        <v>0.21886174890083049</v>
      </c>
      <c r="AL298" s="119">
        <f t="shared" si="165"/>
        <v>561.59</v>
      </c>
      <c r="AM298" s="118">
        <f t="shared" si="166"/>
        <v>0.35656507936507936</v>
      </c>
      <c r="AN298" s="131">
        <f t="shared" si="167"/>
        <v>7487.8666666666668</v>
      </c>
    </row>
    <row r="299" spans="1:40" ht="16.5" thickTop="1" x14ac:dyDescent="0.25">
      <c r="A299" s="36" t="s">
        <v>130</v>
      </c>
      <c r="B299" s="55">
        <f>SUM(B287:B298)</f>
        <v>1232358</v>
      </c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51">
        <f>SUM(M287:M298)</f>
        <v>1590.63</v>
      </c>
      <c r="N299" s="45"/>
      <c r="P299" s="45"/>
      <c r="Q299" s="45"/>
      <c r="R299" s="45"/>
      <c r="S299" s="45"/>
      <c r="T299" s="27">
        <f>SUM(T287:T298)</f>
        <v>12</v>
      </c>
      <c r="U299" s="27">
        <f>SUM(U287:U298)</f>
        <v>147</v>
      </c>
      <c r="V299" s="51"/>
      <c r="W299" s="51"/>
      <c r="X299" s="27"/>
      <c r="Y299" s="51">
        <f t="shared" ref="Y299:AD299" si="168">SUM(Y287:Y298)</f>
        <v>63.300000000000004</v>
      </c>
      <c r="Z299" s="51">
        <f t="shared" si="168"/>
        <v>20.8</v>
      </c>
      <c r="AA299" s="27">
        <f t="shared" si="168"/>
        <v>781</v>
      </c>
      <c r="AB299" s="27">
        <f t="shared" si="168"/>
        <v>840651</v>
      </c>
      <c r="AC299" s="27">
        <f t="shared" si="168"/>
        <v>115637</v>
      </c>
      <c r="AD299" s="27">
        <f t="shared" si="168"/>
        <v>956288</v>
      </c>
      <c r="AE299" s="27"/>
      <c r="AF299" s="27"/>
      <c r="AI299" s="120"/>
      <c r="AJ299" s="121"/>
      <c r="AK299" s="122"/>
      <c r="AL299" s="123"/>
      <c r="AM299" s="122"/>
      <c r="AN299" s="132"/>
    </row>
    <row r="300" spans="1:40" ht="15.75" thickBot="1" x14ac:dyDescent="0.25">
      <c r="A300" s="37" t="s">
        <v>131</v>
      </c>
      <c r="B300" s="30">
        <f t="shared" ref="B300:S300" si="169">AVERAGE(B287:B298)</f>
        <v>102696.5</v>
      </c>
      <c r="C300" s="30">
        <f t="shared" si="169"/>
        <v>3365</v>
      </c>
      <c r="D300" s="30">
        <f t="shared" si="169"/>
        <v>217.58333333333334</v>
      </c>
      <c r="E300" s="30">
        <f t="shared" si="169"/>
        <v>21.083333333333332</v>
      </c>
      <c r="F300" s="30">
        <f>AVERAGE(F287:F298)</f>
        <v>88.916666666666671</v>
      </c>
      <c r="G300" s="30">
        <f>AVERAGE(G287:G298)</f>
        <v>195.83333333333334</v>
      </c>
      <c r="H300" s="30">
        <f>AVERAGE(H287:H298)</f>
        <v>7.666666666666667</v>
      </c>
      <c r="I300" s="30">
        <f>AVERAGE(I287:I298)</f>
        <v>95.833333333333329</v>
      </c>
      <c r="J300" s="30">
        <f t="shared" si="169"/>
        <v>536.58333333333337</v>
      </c>
      <c r="K300" s="30">
        <f t="shared" si="169"/>
        <v>48.583333333333336</v>
      </c>
      <c r="L300" s="30">
        <f>AVERAGE(L287:L298)</f>
        <v>88.416666666666671</v>
      </c>
      <c r="M300" s="52">
        <f t="shared" si="169"/>
        <v>132.55250000000001</v>
      </c>
      <c r="N300" s="38">
        <f t="shared" si="169"/>
        <v>14.093333333333334</v>
      </c>
      <c r="P300" s="38">
        <f t="shared" si="169"/>
        <v>7.416666666666667</v>
      </c>
      <c r="Q300" s="38">
        <f t="shared" si="169"/>
        <v>7.616666666666668</v>
      </c>
      <c r="R300" s="38">
        <f t="shared" si="169"/>
        <v>5.4441666666666668</v>
      </c>
      <c r="S300" s="38">
        <f t="shared" si="169"/>
        <v>3.6866666666666661</v>
      </c>
      <c r="T300" s="30"/>
      <c r="U300" s="30"/>
      <c r="V300" s="52">
        <f t="shared" ref="V300:AA300" si="170">AVERAGE(V287:V298)</f>
        <v>37.958333333333336</v>
      </c>
      <c r="W300" s="52">
        <f t="shared" si="170"/>
        <v>10.541666666666666</v>
      </c>
      <c r="X300" s="30">
        <f t="shared" si="170"/>
        <v>71</v>
      </c>
      <c r="Y300" s="52">
        <f t="shared" si="170"/>
        <v>5.2750000000000004</v>
      </c>
      <c r="Z300" s="52">
        <f t="shared" si="170"/>
        <v>1.7333333333333334</v>
      </c>
      <c r="AA300" s="30">
        <f t="shared" si="170"/>
        <v>65.083333333333329</v>
      </c>
      <c r="AB300" s="30">
        <f>AVERAGE(AB287:AB298)</f>
        <v>70054.25</v>
      </c>
      <c r="AC300" s="30">
        <f>AVERAGE(AC287:AC298)</f>
        <v>9636.4166666666661</v>
      </c>
      <c r="AD300" s="30">
        <f>AVERAGE(AD287:AD298)</f>
        <v>79690.666666666672</v>
      </c>
      <c r="AE300" s="38">
        <f>AVERAGE(AE287:AE298)</f>
        <v>0.68770848959163733</v>
      </c>
      <c r="AF300" s="38">
        <f t="shared" ref="AF300" si="171">AVERAGE(AF287:AF298)</f>
        <v>9.3495346174031782E-2</v>
      </c>
      <c r="AI300" s="124">
        <f t="shared" ref="AI300" si="172">C300/$M$2</f>
        <v>0.53412698412698412</v>
      </c>
      <c r="AJ300" s="125">
        <f t="shared" ref="AJ300" si="173">(C300*D300)/1000</f>
        <v>732.16791666666677</v>
      </c>
      <c r="AK300" s="126">
        <f t="shared" si="164"/>
        <v>0.35767851327145422</v>
      </c>
      <c r="AL300" s="127">
        <f t="shared" ref="AL300" si="174">(C300*G300)/1000</f>
        <v>658.97916666666674</v>
      </c>
      <c r="AM300" s="126">
        <f t="shared" si="166"/>
        <v>0.41839947089947094</v>
      </c>
      <c r="AN300" s="133">
        <f>AVERAGE(AN287:AN298)</f>
        <v>8781.7855555555561</v>
      </c>
    </row>
    <row r="301" spans="1:40" ht="15.75" thickTop="1" x14ac:dyDescent="0.2"/>
    <row r="302" spans="1:40" ht="15.75" thickBot="1" x14ac:dyDescent="0.25"/>
    <row r="303" spans="1:40" ht="16.5" thickTop="1" x14ac:dyDescent="0.25">
      <c r="A303" s="34" t="s">
        <v>8</v>
      </c>
      <c r="B303" s="12" t="s">
        <v>9</v>
      </c>
      <c r="C303" s="12" t="s">
        <v>9</v>
      </c>
      <c r="D303" s="12" t="s">
        <v>70</v>
      </c>
      <c r="E303" s="12" t="s">
        <v>71</v>
      </c>
      <c r="F303" s="47" t="s">
        <v>4</v>
      </c>
      <c r="G303" s="12" t="s">
        <v>72</v>
      </c>
      <c r="H303" s="12" t="s">
        <v>73</v>
      </c>
      <c r="I303" s="47" t="s">
        <v>5</v>
      </c>
      <c r="J303" s="12" t="s">
        <v>74</v>
      </c>
      <c r="K303" s="12" t="s">
        <v>75</v>
      </c>
      <c r="L303" s="47" t="s">
        <v>17</v>
      </c>
      <c r="M303" s="12" t="s">
        <v>19</v>
      </c>
      <c r="N303" s="13" t="s">
        <v>20</v>
      </c>
      <c r="P303" s="12" t="s">
        <v>82</v>
      </c>
      <c r="Q303" s="12" t="s">
        <v>83</v>
      </c>
      <c r="R303" s="12" t="s">
        <v>84</v>
      </c>
      <c r="S303" s="12" t="s">
        <v>85</v>
      </c>
      <c r="T303" s="153" t="s">
        <v>62</v>
      </c>
      <c r="U303" s="153"/>
      <c r="V303" s="12" t="s">
        <v>116</v>
      </c>
      <c r="W303" s="12" t="s">
        <v>117</v>
      </c>
      <c r="X303" s="86" t="s">
        <v>55</v>
      </c>
      <c r="Y303" s="12" t="s">
        <v>118</v>
      </c>
      <c r="Z303" s="12" t="s">
        <v>119</v>
      </c>
      <c r="AA303" s="86" t="s">
        <v>22</v>
      </c>
      <c r="AB303" s="13" t="s">
        <v>86</v>
      </c>
      <c r="AC303" s="13" t="s">
        <v>87</v>
      </c>
      <c r="AD303" s="13" t="s">
        <v>88</v>
      </c>
      <c r="AE303" s="13" t="s">
        <v>61</v>
      </c>
      <c r="AF303" s="13" t="s">
        <v>87</v>
      </c>
      <c r="AI303" s="108" t="s">
        <v>89</v>
      </c>
      <c r="AJ303" s="109" t="s">
        <v>90</v>
      </c>
      <c r="AK303" s="110" t="s">
        <v>91</v>
      </c>
      <c r="AL303" s="111" t="s">
        <v>89</v>
      </c>
      <c r="AM303" s="110" t="s">
        <v>89</v>
      </c>
      <c r="AN303" s="108" t="s">
        <v>172</v>
      </c>
    </row>
    <row r="304" spans="1:40" ht="16.5" thickBot="1" x14ac:dyDescent="0.3">
      <c r="A304" s="35" t="s">
        <v>132</v>
      </c>
      <c r="B304" s="16" t="s">
        <v>77</v>
      </c>
      <c r="C304" s="17" t="s">
        <v>78</v>
      </c>
      <c r="D304" s="16" t="s">
        <v>26</v>
      </c>
      <c r="E304" s="16" t="s">
        <v>26</v>
      </c>
      <c r="F304" s="48" t="s">
        <v>27</v>
      </c>
      <c r="G304" s="16" t="s">
        <v>26</v>
      </c>
      <c r="H304" s="16" t="s">
        <v>26</v>
      </c>
      <c r="I304" s="48" t="s">
        <v>27</v>
      </c>
      <c r="J304" s="16" t="s">
        <v>26</v>
      </c>
      <c r="K304" s="16" t="s">
        <v>26</v>
      </c>
      <c r="L304" s="48" t="s">
        <v>27</v>
      </c>
      <c r="M304" s="16" t="s">
        <v>29</v>
      </c>
      <c r="N304" s="18" t="s">
        <v>31</v>
      </c>
      <c r="P304" s="16"/>
      <c r="Q304" s="16"/>
      <c r="R304" s="16"/>
      <c r="S304" s="16"/>
      <c r="T304" s="39" t="s">
        <v>66</v>
      </c>
      <c r="U304" s="39" t="s">
        <v>67</v>
      </c>
      <c r="V304" s="16" t="s">
        <v>26</v>
      </c>
      <c r="W304" s="16" t="s">
        <v>26</v>
      </c>
      <c r="X304" s="39" t="s">
        <v>57</v>
      </c>
      <c r="Y304" s="16" t="s">
        <v>26</v>
      </c>
      <c r="Z304" s="16" t="s">
        <v>26</v>
      </c>
      <c r="AA304" s="39" t="s">
        <v>57</v>
      </c>
      <c r="AB304" s="17" t="s">
        <v>64</v>
      </c>
      <c r="AC304" s="17" t="s">
        <v>64</v>
      </c>
      <c r="AD304" s="17" t="s">
        <v>64</v>
      </c>
      <c r="AE304" s="17" t="s">
        <v>65</v>
      </c>
      <c r="AF304" s="17" t="s">
        <v>65</v>
      </c>
      <c r="AI304" s="112" t="s">
        <v>9</v>
      </c>
      <c r="AJ304" s="113" t="s">
        <v>93</v>
      </c>
      <c r="AK304" s="114" t="s">
        <v>94</v>
      </c>
      <c r="AL304" s="115" t="s">
        <v>95</v>
      </c>
      <c r="AM304" s="114" t="s">
        <v>96</v>
      </c>
      <c r="AN304" s="130" t="s">
        <v>173</v>
      </c>
    </row>
    <row r="305" spans="1:40" ht="15.75" thickTop="1" x14ac:dyDescent="0.2">
      <c r="A305" s="20" t="s">
        <v>32</v>
      </c>
      <c r="B305" s="21">
        <v>94523</v>
      </c>
      <c r="C305" s="21">
        <v>3049</v>
      </c>
      <c r="D305" s="21">
        <v>251</v>
      </c>
      <c r="E305" s="21">
        <v>11</v>
      </c>
      <c r="F305" s="21">
        <v>95</v>
      </c>
      <c r="G305" s="21">
        <v>274</v>
      </c>
      <c r="H305" s="21">
        <v>9</v>
      </c>
      <c r="I305" s="21">
        <v>96</v>
      </c>
      <c r="J305" s="21">
        <v>526</v>
      </c>
      <c r="K305" s="21">
        <v>60</v>
      </c>
      <c r="L305" s="21">
        <v>86</v>
      </c>
      <c r="M305" s="40">
        <v>178</v>
      </c>
      <c r="N305" s="22">
        <v>14.2</v>
      </c>
      <c r="O305" s="54"/>
      <c r="P305" s="22">
        <v>7.35</v>
      </c>
      <c r="Q305" s="49">
        <v>7.28</v>
      </c>
      <c r="R305" s="49">
        <v>4.47</v>
      </c>
      <c r="S305" s="50">
        <v>3.15</v>
      </c>
      <c r="T305" s="43"/>
      <c r="U305" s="43"/>
      <c r="V305" s="40">
        <v>60</v>
      </c>
      <c r="W305" s="40">
        <v>9.1</v>
      </c>
      <c r="X305" s="46">
        <v>85</v>
      </c>
      <c r="Y305" s="40">
        <v>8.8000000000000007</v>
      </c>
      <c r="Z305" s="40">
        <v>1.3</v>
      </c>
      <c r="AA305" s="46">
        <v>85</v>
      </c>
      <c r="AB305" s="21">
        <v>59681</v>
      </c>
      <c r="AC305" s="21">
        <v>8763</v>
      </c>
      <c r="AD305" s="21">
        <f t="shared" ref="AD305:AD316" si="175">SUM(AB305:AC305)</f>
        <v>68444</v>
      </c>
      <c r="AE305" s="22">
        <f t="shared" ref="AE305:AE316" si="176">AB305/B305</f>
        <v>0.6313913015879733</v>
      </c>
      <c r="AF305" s="22">
        <f t="shared" ref="AF305:AF316" si="177">AC305/B305</f>
        <v>9.2707594976883939E-2</v>
      </c>
      <c r="AI305" s="116">
        <f>C305/$M$2</f>
        <v>0.48396825396825399</v>
      </c>
      <c r="AJ305" s="117">
        <f>(C305*D305)/1000</f>
        <v>765.29899999999998</v>
      </c>
      <c r="AK305" s="118">
        <f>(AJ305)/$O$3</f>
        <v>0.37386370297997068</v>
      </c>
      <c r="AL305" s="119">
        <f>(C305*G305)/1000</f>
        <v>835.42600000000004</v>
      </c>
      <c r="AM305" s="118">
        <f>(AL305)/$Q$3</f>
        <v>0.53042920634920643</v>
      </c>
      <c r="AN305" s="131">
        <f>(0.8*C305*G305)/60</f>
        <v>11139.013333333334</v>
      </c>
    </row>
    <row r="306" spans="1:40" x14ac:dyDescent="0.2">
      <c r="A306" s="20" t="s">
        <v>33</v>
      </c>
      <c r="B306" s="21">
        <v>91527</v>
      </c>
      <c r="C306" s="21">
        <v>3269</v>
      </c>
      <c r="D306" s="21">
        <v>201</v>
      </c>
      <c r="E306" s="21">
        <v>20</v>
      </c>
      <c r="F306" s="21">
        <v>89</v>
      </c>
      <c r="G306" s="21">
        <v>247</v>
      </c>
      <c r="H306" s="21">
        <v>13</v>
      </c>
      <c r="I306" s="21">
        <v>94</v>
      </c>
      <c r="J306" s="21">
        <v>699</v>
      </c>
      <c r="K306" s="21">
        <v>38</v>
      </c>
      <c r="L306" s="21">
        <v>94</v>
      </c>
      <c r="M306" s="40">
        <v>158</v>
      </c>
      <c r="N306" s="22">
        <v>14.9</v>
      </c>
      <c r="O306" s="54"/>
      <c r="P306" s="22">
        <v>7.51</v>
      </c>
      <c r="Q306" s="49">
        <v>7.51</v>
      </c>
      <c r="R306" s="49">
        <v>4.18</v>
      </c>
      <c r="S306" s="50">
        <v>2.92</v>
      </c>
      <c r="T306" s="24"/>
      <c r="U306" s="24"/>
      <c r="V306" s="40">
        <v>30</v>
      </c>
      <c r="W306" s="40">
        <v>8.5</v>
      </c>
      <c r="X306" s="46">
        <v>71</v>
      </c>
      <c r="Y306" s="40">
        <v>7.4</v>
      </c>
      <c r="Z306" s="40">
        <v>1.75</v>
      </c>
      <c r="AA306" s="46">
        <v>75</v>
      </c>
      <c r="AB306" s="21">
        <v>48705</v>
      </c>
      <c r="AC306" s="21">
        <v>8855</v>
      </c>
      <c r="AD306" s="21">
        <f t="shared" si="175"/>
        <v>57560</v>
      </c>
      <c r="AE306" s="22">
        <f t="shared" si="176"/>
        <v>0.5321380576223409</v>
      </c>
      <c r="AF306" s="22">
        <f t="shared" si="177"/>
        <v>9.6747407868716329E-2</v>
      </c>
      <c r="AI306" s="116">
        <f t="shared" ref="AI306:AI316" si="178">C306/$M$2</f>
        <v>0.51888888888888884</v>
      </c>
      <c r="AJ306" s="117">
        <f t="shared" ref="AJ306:AJ316" si="179">(C306*D306)/1000</f>
        <v>657.06899999999996</v>
      </c>
      <c r="AK306" s="118">
        <f t="shared" ref="AK306:AK318" si="180">(AJ306)/$O$3</f>
        <v>0.32099120664386904</v>
      </c>
      <c r="AL306" s="119">
        <f t="shared" ref="AL306:AL316" si="181">(C306*G306)/1000</f>
        <v>807.44299999999998</v>
      </c>
      <c r="AM306" s="118">
        <f t="shared" ref="AM306:AM318" si="182">(AL306)/$Q$3</f>
        <v>0.51266222222222224</v>
      </c>
      <c r="AN306" s="131">
        <f t="shared" ref="AN306:AN316" si="183">(0.8*C306*G306)/60</f>
        <v>10765.906666666668</v>
      </c>
    </row>
    <row r="307" spans="1:40" x14ac:dyDescent="0.2">
      <c r="A307" s="20" t="s">
        <v>34</v>
      </c>
      <c r="B307" s="21">
        <v>117170</v>
      </c>
      <c r="C307" s="21">
        <v>3780</v>
      </c>
      <c r="D307" s="21">
        <v>247</v>
      </c>
      <c r="E307" s="21">
        <v>14</v>
      </c>
      <c r="F307" s="21">
        <v>94</v>
      </c>
      <c r="G307" s="21">
        <v>249</v>
      </c>
      <c r="H307" s="21">
        <v>11</v>
      </c>
      <c r="I307" s="21">
        <v>95</v>
      </c>
      <c r="J307" s="21">
        <v>516</v>
      </c>
      <c r="K307" s="21">
        <v>29</v>
      </c>
      <c r="L307" s="21">
        <v>94</v>
      </c>
      <c r="M307" s="40">
        <v>46</v>
      </c>
      <c r="N307" s="22">
        <v>15</v>
      </c>
      <c r="O307" s="54"/>
      <c r="P307" s="22">
        <v>7.71</v>
      </c>
      <c r="Q307" s="49">
        <v>7.43</v>
      </c>
      <c r="R307" s="49">
        <v>3.37</v>
      </c>
      <c r="S307" s="50">
        <v>2.5</v>
      </c>
      <c r="T307" s="24"/>
      <c r="U307" s="24"/>
      <c r="V307" s="40">
        <v>50</v>
      </c>
      <c r="W307" s="40">
        <v>3.9</v>
      </c>
      <c r="X307" s="46">
        <v>92</v>
      </c>
      <c r="Y307" s="40">
        <v>6.3</v>
      </c>
      <c r="Z307" s="40">
        <v>1.04</v>
      </c>
      <c r="AA307" s="46">
        <v>83</v>
      </c>
      <c r="AB307" s="21">
        <v>58209</v>
      </c>
      <c r="AC307" s="21">
        <v>11173</v>
      </c>
      <c r="AD307" s="21">
        <f t="shared" si="175"/>
        <v>69382</v>
      </c>
      <c r="AE307" s="22">
        <f t="shared" si="176"/>
        <v>0.49679098745412648</v>
      </c>
      <c r="AF307" s="22">
        <f t="shared" si="177"/>
        <v>9.5357173337885126E-2</v>
      </c>
      <c r="AI307" s="116">
        <f t="shared" si="178"/>
        <v>0.6</v>
      </c>
      <c r="AJ307" s="117">
        <f t="shared" si="179"/>
        <v>933.66</v>
      </c>
      <c r="AK307" s="118">
        <f t="shared" si="180"/>
        <v>0.4561113825109917</v>
      </c>
      <c r="AL307" s="119">
        <f t="shared" si="181"/>
        <v>941.22</v>
      </c>
      <c r="AM307" s="118">
        <f t="shared" si="182"/>
        <v>0.59760000000000002</v>
      </c>
      <c r="AN307" s="131">
        <f t="shared" si="183"/>
        <v>12549.6</v>
      </c>
    </row>
    <row r="308" spans="1:40" x14ac:dyDescent="0.2">
      <c r="A308" s="20" t="s">
        <v>35</v>
      </c>
      <c r="B308" s="21">
        <v>96588</v>
      </c>
      <c r="C308" s="21">
        <v>3220</v>
      </c>
      <c r="D308" s="21">
        <v>343</v>
      </c>
      <c r="E308" s="21">
        <v>30</v>
      </c>
      <c r="F308" s="21">
        <v>90</v>
      </c>
      <c r="G308" s="21">
        <v>283</v>
      </c>
      <c r="H308" s="21">
        <v>10</v>
      </c>
      <c r="I308" s="21">
        <v>96</v>
      </c>
      <c r="J308" s="21">
        <v>756</v>
      </c>
      <c r="K308" s="21">
        <v>41</v>
      </c>
      <c r="L308" s="21">
        <v>94</v>
      </c>
      <c r="M308" s="40">
        <v>127.04</v>
      </c>
      <c r="N308" s="22">
        <v>14.79</v>
      </c>
      <c r="O308" s="54"/>
      <c r="P308" s="22">
        <v>7.58</v>
      </c>
      <c r="Q308" s="49">
        <v>7.29</v>
      </c>
      <c r="R308" s="49">
        <v>3.08</v>
      </c>
      <c r="S308" s="50">
        <v>3.38</v>
      </c>
      <c r="T308" s="24">
        <v>3</v>
      </c>
      <c r="U308" s="24">
        <v>28</v>
      </c>
      <c r="V308" s="40">
        <v>51.7</v>
      </c>
      <c r="W308" s="40">
        <v>6.2</v>
      </c>
      <c r="X308" s="46">
        <v>85</v>
      </c>
      <c r="Y308" s="40">
        <v>6.5</v>
      </c>
      <c r="Z308" s="40">
        <v>2</v>
      </c>
      <c r="AA308" s="46">
        <v>60</v>
      </c>
      <c r="AB308" s="21">
        <v>67630</v>
      </c>
      <c r="AC308" s="21">
        <v>9578</v>
      </c>
      <c r="AD308" s="21">
        <f t="shared" si="175"/>
        <v>77208</v>
      </c>
      <c r="AE308" s="22">
        <f t="shared" si="176"/>
        <v>0.70019049985505444</v>
      </c>
      <c r="AF308" s="22">
        <f t="shared" si="177"/>
        <v>9.9163457158239113E-2</v>
      </c>
      <c r="AI308" s="116">
        <f t="shared" si="178"/>
        <v>0.51111111111111107</v>
      </c>
      <c r="AJ308" s="117">
        <f t="shared" si="179"/>
        <v>1104.46</v>
      </c>
      <c r="AK308" s="118">
        <f t="shared" si="180"/>
        <v>0.53955056179775285</v>
      </c>
      <c r="AL308" s="119">
        <f t="shared" si="181"/>
        <v>911.26</v>
      </c>
      <c r="AM308" s="118">
        <f t="shared" si="182"/>
        <v>0.57857777777777775</v>
      </c>
      <c r="AN308" s="131">
        <f t="shared" si="183"/>
        <v>12150.133333333333</v>
      </c>
    </row>
    <row r="309" spans="1:40" x14ac:dyDescent="0.2">
      <c r="A309" s="20" t="s">
        <v>109</v>
      </c>
      <c r="B309" s="21">
        <v>103641</v>
      </c>
      <c r="C309" s="21">
        <v>3343</v>
      </c>
      <c r="D309" s="21">
        <v>245</v>
      </c>
      <c r="E309" s="21">
        <v>15</v>
      </c>
      <c r="F309" s="21">
        <v>94</v>
      </c>
      <c r="G309" s="21">
        <v>240</v>
      </c>
      <c r="H309" s="21">
        <v>10</v>
      </c>
      <c r="I309" s="21">
        <v>96</v>
      </c>
      <c r="J309" s="21">
        <v>612</v>
      </c>
      <c r="K309" s="21">
        <v>39</v>
      </c>
      <c r="L309" s="21">
        <v>93</v>
      </c>
      <c r="M309" s="40">
        <v>71</v>
      </c>
      <c r="N309" s="22">
        <v>13.38</v>
      </c>
      <c r="O309" s="54"/>
      <c r="P309" s="22">
        <v>7.44</v>
      </c>
      <c r="Q309" s="49">
        <v>7.36</v>
      </c>
      <c r="R309" s="49">
        <v>3.25</v>
      </c>
      <c r="S309" s="50">
        <v>1.91</v>
      </c>
      <c r="T309" s="24"/>
      <c r="U309" s="24"/>
      <c r="V309" s="40">
        <v>56.8</v>
      </c>
      <c r="W309" s="40">
        <v>8.1999999999999993</v>
      </c>
      <c r="X309" s="46">
        <v>85</v>
      </c>
      <c r="Y309" s="40">
        <v>6.8</v>
      </c>
      <c r="Z309" s="40">
        <v>1.8</v>
      </c>
      <c r="AA309" s="46">
        <v>73</v>
      </c>
      <c r="AB309" s="21">
        <v>67649</v>
      </c>
      <c r="AC309" s="21">
        <v>10171</v>
      </c>
      <c r="AD309" s="21">
        <f t="shared" si="175"/>
        <v>77820</v>
      </c>
      <c r="AE309" s="22">
        <f t="shared" si="176"/>
        <v>0.65272430794762692</v>
      </c>
      <c r="AF309" s="22">
        <f t="shared" si="177"/>
        <v>9.813683773796085E-2</v>
      </c>
      <c r="AI309" s="116">
        <f t="shared" si="178"/>
        <v>0.53063492063492068</v>
      </c>
      <c r="AJ309" s="117">
        <f t="shared" si="179"/>
        <v>819.03499999999997</v>
      </c>
      <c r="AK309" s="118">
        <f t="shared" si="180"/>
        <v>0.40011480214948703</v>
      </c>
      <c r="AL309" s="119">
        <f t="shared" si="181"/>
        <v>802.32</v>
      </c>
      <c r="AM309" s="118">
        <f t="shared" si="182"/>
        <v>0.50940952380952387</v>
      </c>
      <c r="AN309" s="131">
        <f t="shared" si="183"/>
        <v>10697.6</v>
      </c>
    </row>
    <row r="310" spans="1:40" x14ac:dyDescent="0.2">
      <c r="A310" s="20" t="s">
        <v>37</v>
      </c>
      <c r="B310" s="21">
        <v>101146</v>
      </c>
      <c r="C310" s="21">
        <v>3372</v>
      </c>
      <c r="D310" s="21">
        <v>314</v>
      </c>
      <c r="E310" s="21">
        <v>9</v>
      </c>
      <c r="F310" s="21">
        <v>97</v>
      </c>
      <c r="G310" s="21">
        <v>250</v>
      </c>
      <c r="H310" s="21">
        <v>8</v>
      </c>
      <c r="I310" s="21">
        <v>96</v>
      </c>
      <c r="J310" s="21">
        <v>676</v>
      </c>
      <c r="K310" s="21">
        <v>33</v>
      </c>
      <c r="L310" s="21">
        <v>95</v>
      </c>
      <c r="M310" s="40">
        <v>134.41999999999999</v>
      </c>
      <c r="N310" s="22">
        <v>14.26</v>
      </c>
      <c r="O310" s="54"/>
      <c r="P310" s="22">
        <v>7.29</v>
      </c>
      <c r="Q310" s="49">
        <v>7.29</v>
      </c>
      <c r="R310" s="49">
        <v>4.88</v>
      </c>
      <c r="S310" s="50">
        <v>3.2</v>
      </c>
      <c r="T310" s="24"/>
      <c r="U310" s="24"/>
      <c r="V310" s="40">
        <v>58.8</v>
      </c>
      <c r="W310" s="40">
        <v>8.8000000000000007</v>
      </c>
      <c r="X310" s="46">
        <v>85</v>
      </c>
      <c r="Y310" s="40">
        <v>8.6</v>
      </c>
      <c r="Z310" s="40">
        <v>1.6</v>
      </c>
      <c r="AA310" s="46">
        <v>80</v>
      </c>
      <c r="AB310" s="21">
        <v>66514</v>
      </c>
      <c r="AC310" s="21">
        <v>9941</v>
      </c>
      <c r="AD310" s="21">
        <f t="shared" si="175"/>
        <v>76455</v>
      </c>
      <c r="AE310" s="22">
        <f t="shared" si="176"/>
        <v>0.65760385976706937</v>
      </c>
      <c r="AF310" s="22">
        <f t="shared" si="177"/>
        <v>9.8283669151523534E-2</v>
      </c>
      <c r="AI310" s="116">
        <f t="shared" si="178"/>
        <v>0.53523809523809529</v>
      </c>
      <c r="AJ310" s="117">
        <f t="shared" si="179"/>
        <v>1058.808</v>
      </c>
      <c r="AK310" s="118">
        <f t="shared" si="180"/>
        <v>0.51724865657059116</v>
      </c>
      <c r="AL310" s="119">
        <f t="shared" si="181"/>
        <v>843</v>
      </c>
      <c r="AM310" s="118">
        <f t="shared" si="182"/>
        <v>0.53523809523809529</v>
      </c>
      <c r="AN310" s="131">
        <f t="shared" si="183"/>
        <v>11240.000000000002</v>
      </c>
    </row>
    <row r="311" spans="1:40" x14ac:dyDescent="0.2">
      <c r="A311" s="20" t="s">
        <v>38</v>
      </c>
      <c r="B311" s="21">
        <v>107563</v>
      </c>
      <c r="C311" s="21">
        <v>3470</v>
      </c>
      <c r="D311" s="21">
        <v>307</v>
      </c>
      <c r="E311" s="21">
        <v>12</v>
      </c>
      <c r="F311" s="21">
        <v>96</v>
      </c>
      <c r="G311" s="21">
        <v>318</v>
      </c>
      <c r="H311" s="21">
        <v>7</v>
      </c>
      <c r="I311" s="21">
        <v>97</v>
      </c>
      <c r="J311" s="21">
        <v>731</v>
      </c>
      <c r="K311" s="21">
        <v>36</v>
      </c>
      <c r="L311" s="21">
        <v>94</v>
      </c>
      <c r="M311" s="40">
        <v>127.64</v>
      </c>
      <c r="N311" s="22">
        <v>14.11</v>
      </c>
      <c r="O311" s="54"/>
      <c r="P311" s="22">
        <v>7.26</v>
      </c>
      <c r="Q311" s="49">
        <v>7.45</v>
      </c>
      <c r="R311" s="49">
        <v>4.12</v>
      </c>
      <c r="S311" s="50">
        <v>4.25</v>
      </c>
      <c r="T311" s="24">
        <v>1</v>
      </c>
      <c r="U311" s="24">
        <v>8</v>
      </c>
      <c r="V311" s="40">
        <v>83.1</v>
      </c>
      <c r="W311" s="40">
        <v>5.7</v>
      </c>
      <c r="X311" s="46">
        <v>90</v>
      </c>
      <c r="Y311" s="40">
        <v>10.9</v>
      </c>
      <c r="Z311" s="40">
        <v>1.8</v>
      </c>
      <c r="AA311" s="46">
        <v>83</v>
      </c>
      <c r="AB311" s="21">
        <v>82701</v>
      </c>
      <c r="AC311" s="21">
        <v>10535</v>
      </c>
      <c r="AD311" s="21">
        <f t="shared" si="175"/>
        <v>93236</v>
      </c>
      <c r="AE311" s="22">
        <f t="shared" si="176"/>
        <v>0.76886103957680618</v>
      </c>
      <c r="AF311" s="22">
        <f t="shared" si="177"/>
        <v>9.7942601080297134E-2</v>
      </c>
      <c r="AI311" s="116">
        <f t="shared" si="178"/>
        <v>0.55079365079365084</v>
      </c>
      <c r="AJ311" s="117">
        <f t="shared" si="179"/>
        <v>1065.29</v>
      </c>
      <c r="AK311" s="118">
        <f t="shared" si="180"/>
        <v>0.52041524181729359</v>
      </c>
      <c r="AL311" s="119">
        <f t="shared" si="181"/>
        <v>1103.46</v>
      </c>
      <c r="AM311" s="118">
        <f t="shared" si="182"/>
        <v>0.70060952380952379</v>
      </c>
      <c r="AN311" s="131">
        <f t="shared" si="183"/>
        <v>14712.8</v>
      </c>
    </row>
    <row r="312" spans="1:40" x14ac:dyDescent="0.2">
      <c r="A312" s="20" t="s">
        <v>39</v>
      </c>
      <c r="B312" s="21">
        <v>121124</v>
      </c>
      <c r="C312" s="21">
        <v>3907</v>
      </c>
      <c r="D312" s="21">
        <v>351</v>
      </c>
      <c r="E312" s="21">
        <v>9</v>
      </c>
      <c r="F312" s="21">
        <v>97</v>
      </c>
      <c r="G312" s="21">
        <v>308</v>
      </c>
      <c r="H312" s="21">
        <v>6</v>
      </c>
      <c r="I312" s="21">
        <v>98</v>
      </c>
      <c r="J312" s="21">
        <v>691</v>
      </c>
      <c r="K312" s="21">
        <v>45</v>
      </c>
      <c r="L312" s="21">
        <v>92</v>
      </c>
      <c r="M312" s="40">
        <v>132.06</v>
      </c>
      <c r="N312" s="22">
        <v>14.48</v>
      </c>
      <c r="O312" s="54"/>
      <c r="P312" s="22">
        <v>7.21</v>
      </c>
      <c r="Q312" s="49">
        <v>5.46</v>
      </c>
      <c r="R312" s="49">
        <v>7.45</v>
      </c>
      <c r="S312" s="50">
        <v>4.05</v>
      </c>
      <c r="T312" s="24"/>
      <c r="U312" s="24"/>
      <c r="V312" s="40">
        <v>67.900000000000006</v>
      </c>
      <c r="W312" s="40">
        <v>7.1</v>
      </c>
      <c r="X312" s="46">
        <v>84</v>
      </c>
      <c r="Y312" s="40">
        <v>9.5</v>
      </c>
      <c r="Z312" s="40">
        <v>1.2</v>
      </c>
      <c r="AA312" s="46">
        <v>88</v>
      </c>
      <c r="AB312" s="21">
        <v>90801</v>
      </c>
      <c r="AC312" s="21">
        <v>11823</v>
      </c>
      <c r="AD312" s="21">
        <f t="shared" si="175"/>
        <v>102624</v>
      </c>
      <c r="AE312" s="22">
        <f t="shared" si="176"/>
        <v>0.74965324791123145</v>
      </c>
      <c r="AF312" s="22">
        <f t="shared" si="177"/>
        <v>9.7610712988342521E-2</v>
      </c>
      <c r="AI312" s="116">
        <f t="shared" si="178"/>
        <v>0.62015873015873013</v>
      </c>
      <c r="AJ312" s="117">
        <f t="shared" si="179"/>
        <v>1371.357</v>
      </c>
      <c r="AK312" s="118">
        <f t="shared" si="180"/>
        <v>0.66993502686858819</v>
      </c>
      <c r="AL312" s="119">
        <f t="shared" si="181"/>
        <v>1203.356</v>
      </c>
      <c r="AM312" s="118">
        <f t="shared" si="182"/>
        <v>0.76403555555555558</v>
      </c>
      <c r="AN312" s="131">
        <f t="shared" si="183"/>
        <v>16044.74666666667</v>
      </c>
    </row>
    <row r="313" spans="1:40" x14ac:dyDescent="0.2">
      <c r="A313" s="20" t="s">
        <v>40</v>
      </c>
      <c r="B313" s="21">
        <v>87634</v>
      </c>
      <c r="C313" s="21">
        <v>2921</v>
      </c>
      <c r="D313" s="21">
        <v>362</v>
      </c>
      <c r="E313" s="21">
        <v>11</v>
      </c>
      <c r="F313" s="21">
        <v>97</v>
      </c>
      <c r="G313" s="21">
        <v>295</v>
      </c>
      <c r="H313" s="2">
        <v>10</v>
      </c>
      <c r="I313" s="21">
        <v>96</v>
      </c>
      <c r="J313" s="21">
        <v>760</v>
      </c>
      <c r="K313" s="21">
        <v>57</v>
      </c>
      <c r="L313" s="21">
        <v>92</v>
      </c>
      <c r="M313" s="40">
        <v>125.9</v>
      </c>
      <c r="N313" s="22">
        <v>14.37</v>
      </c>
      <c r="O313" s="54"/>
      <c r="P313" s="22">
        <v>7.79</v>
      </c>
      <c r="Q313" s="49">
        <v>7.57</v>
      </c>
      <c r="R313" s="49">
        <v>4.9400000000000004</v>
      </c>
      <c r="S313" s="50">
        <v>4.34</v>
      </c>
      <c r="T313" s="24"/>
      <c r="U313" s="24"/>
      <c r="V313" s="40">
        <v>93.9</v>
      </c>
      <c r="W313" s="40">
        <v>9.9</v>
      </c>
      <c r="X313" s="46">
        <v>89</v>
      </c>
      <c r="Y313" s="40">
        <v>9</v>
      </c>
      <c r="Z313" s="40">
        <v>1.6</v>
      </c>
      <c r="AA313" s="46">
        <v>84</v>
      </c>
      <c r="AB313" s="21">
        <v>73308</v>
      </c>
      <c r="AC313" s="21">
        <v>8959</v>
      </c>
      <c r="AD313" s="21">
        <f t="shared" si="175"/>
        <v>82267</v>
      </c>
      <c r="AE313" s="22">
        <f t="shared" si="176"/>
        <v>0.8365246365565876</v>
      </c>
      <c r="AF313" s="22">
        <f t="shared" si="177"/>
        <v>0.10223201040691969</v>
      </c>
      <c r="AI313" s="116">
        <f t="shared" si="178"/>
        <v>0.46365079365079365</v>
      </c>
      <c r="AJ313" s="117">
        <f t="shared" si="179"/>
        <v>1057.402</v>
      </c>
      <c r="AK313" s="118">
        <f t="shared" si="180"/>
        <v>0.51656179775280897</v>
      </c>
      <c r="AL313" s="119">
        <f t="shared" si="181"/>
        <v>861.69500000000005</v>
      </c>
      <c r="AM313" s="118">
        <f t="shared" si="182"/>
        <v>0.54710793650793654</v>
      </c>
      <c r="AN313" s="131">
        <f t="shared" si="183"/>
        <v>11489.266666666666</v>
      </c>
    </row>
    <row r="314" spans="1:40" x14ac:dyDescent="0.2">
      <c r="A314" s="20" t="s">
        <v>41</v>
      </c>
      <c r="B314" s="21">
        <v>80695</v>
      </c>
      <c r="C314" s="21">
        <v>2603</v>
      </c>
      <c r="D314" s="21">
        <v>382</v>
      </c>
      <c r="E314" s="21">
        <v>18</v>
      </c>
      <c r="F314" s="21">
        <v>95</v>
      </c>
      <c r="G314" s="21">
        <v>375</v>
      </c>
      <c r="H314" s="21">
        <v>6</v>
      </c>
      <c r="I314" s="21">
        <v>98</v>
      </c>
      <c r="J314" s="21">
        <v>801</v>
      </c>
      <c r="K314" s="24">
        <v>40</v>
      </c>
      <c r="L314" s="21">
        <v>94</v>
      </c>
      <c r="M314" s="40">
        <v>106.88</v>
      </c>
      <c r="N314" s="22">
        <v>14.71</v>
      </c>
      <c r="O314" s="54"/>
      <c r="P314" s="22">
        <v>7.84</v>
      </c>
      <c r="Q314" s="49">
        <v>7.82</v>
      </c>
      <c r="R314" s="49">
        <v>3.94</v>
      </c>
      <c r="S314" s="50">
        <v>3.86</v>
      </c>
      <c r="T314" s="24">
        <v>1</v>
      </c>
      <c r="U314" s="24">
        <v>4</v>
      </c>
      <c r="V314" s="40">
        <v>72.599999999999994</v>
      </c>
      <c r="W314" s="40">
        <v>10.9</v>
      </c>
      <c r="X314" s="46">
        <v>85</v>
      </c>
      <c r="Y314" s="40">
        <v>9.8000000000000007</v>
      </c>
      <c r="Z314" s="40">
        <v>2.2000000000000002</v>
      </c>
      <c r="AA314" s="46">
        <v>78</v>
      </c>
      <c r="AB314" s="21">
        <v>56155</v>
      </c>
      <c r="AC314" s="21">
        <v>8636</v>
      </c>
      <c r="AD314" s="21">
        <f t="shared" si="175"/>
        <v>64791</v>
      </c>
      <c r="AE314" s="22">
        <f t="shared" si="176"/>
        <v>0.69589193878183286</v>
      </c>
      <c r="AF314" s="22">
        <f t="shared" si="177"/>
        <v>0.10702026147840635</v>
      </c>
      <c r="AI314" s="116">
        <f t="shared" si="178"/>
        <v>0.41317460317460319</v>
      </c>
      <c r="AJ314" s="117">
        <f t="shared" si="179"/>
        <v>994.346</v>
      </c>
      <c r="AK314" s="118">
        <f t="shared" si="180"/>
        <v>0.48575769418661457</v>
      </c>
      <c r="AL314" s="119">
        <f t="shared" si="181"/>
        <v>976.125</v>
      </c>
      <c r="AM314" s="118">
        <f t="shared" si="182"/>
        <v>0.61976190476190474</v>
      </c>
      <c r="AN314" s="131">
        <f t="shared" si="183"/>
        <v>13015</v>
      </c>
    </row>
    <row r="315" spans="1:40" x14ac:dyDescent="0.2">
      <c r="A315" s="20" t="s">
        <v>42</v>
      </c>
      <c r="B315" s="21">
        <v>84896</v>
      </c>
      <c r="C315" s="21">
        <v>2830</v>
      </c>
      <c r="D315" s="21">
        <v>333</v>
      </c>
      <c r="E315" s="21">
        <v>10</v>
      </c>
      <c r="F315" s="21">
        <v>97</v>
      </c>
      <c r="G315" s="21">
        <v>415</v>
      </c>
      <c r="H315" s="21">
        <v>7</v>
      </c>
      <c r="I315" s="21">
        <v>98</v>
      </c>
      <c r="J315" s="21">
        <v>699</v>
      </c>
      <c r="K315" s="21">
        <v>35</v>
      </c>
      <c r="L315" s="21">
        <v>94</v>
      </c>
      <c r="M315" s="40">
        <v>118.56</v>
      </c>
      <c r="N315" s="22">
        <v>15.04</v>
      </c>
      <c r="O315" s="54"/>
      <c r="P315" s="22">
        <v>7.91</v>
      </c>
      <c r="Q315" s="49">
        <v>7.48</v>
      </c>
      <c r="R315" s="49">
        <v>4.8</v>
      </c>
      <c r="S315" s="50">
        <v>4.08</v>
      </c>
      <c r="T315" s="24"/>
      <c r="U315" s="24"/>
      <c r="V315" s="40">
        <v>89.6</v>
      </c>
      <c r="W315" s="40">
        <v>7.7</v>
      </c>
      <c r="X315" s="46">
        <v>92</v>
      </c>
      <c r="Y315" s="40">
        <v>9.6</v>
      </c>
      <c r="Z315" s="40">
        <v>1.6</v>
      </c>
      <c r="AA315" s="46">
        <v>83</v>
      </c>
      <c r="AB315" s="21">
        <v>50439</v>
      </c>
      <c r="AC315" s="21">
        <v>8972</v>
      </c>
      <c r="AD315" s="21">
        <f t="shared" si="175"/>
        <v>59411</v>
      </c>
      <c r="AE315" s="22">
        <f t="shared" si="176"/>
        <v>0.5941269317753487</v>
      </c>
      <c r="AF315" s="22">
        <f t="shared" si="177"/>
        <v>0.10568224651338108</v>
      </c>
      <c r="AI315" s="116">
        <f t="shared" si="178"/>
        <v>0.44920634920634922</v>
      </c>
      <c r="AJ315" s="117">
        <f t="shared" si="179"/>
        <v>942.39</v>
      </c>
      <c r="AK315" s="118">
        <f t="shared" si="180"/>
        <v>0.46037616023448952</v>
      </c>
      <c r="AL315" s="119">
        <f t="shared" si="181"/>
        <v>1174.45</v>
      </c>
      <c r="AM315" s="118">
        <f t="shared" si="182"/>
        <v>0.74568253968253972</v>
      </c>
      <c r="AN315" s="131">
        <f t="shared" si="183"/>
        <v>15659.333333333334</v>
      </c>
    </row>
    <row r="316" spans="1:40" ht="15.75" thickBot="1" x14ac:dyDescent="0.25">
      <c r="A316" s="20" t="s">
        <v>43</v>
      </c>
      <c r="B316" s="21">
        <v>74542</v>
      </c>
      <c r="C316" s="21">
        <v>2405</v>
      </c>
      <c r="D316" s="21">
        <v>414</v>
      </c>
      <c r="E316" s="21">
        <v>11</v>
      </c>
      <c r="F316" s="21">
        <v>97</v>
      </c>
      <c r="G316" s="21">
        <v>388</v>
      </c>
      <c r="H316" s="21">
        <v>8</v>
      </c>
      <c r="I316" s="21">
        <v>98</v>
      </c>
      <c r="J316" s="21">
        <v>744</v>
      </c>
      <c r="K316" s="21">
        <v>37</v>
      </c>
      <c r="L316" s="21">
        <v>95</v>
      </c>
      <c r="M316" s="40">
        <v>122.72</v>
      </c>
      <c r="N316" s="22">
        <v>14.56</v>
      </c>
      <c r="O316" s="54"/>
      <c r="P316" s="22">
        <v>8.4700000000000006</v>
      </c>
      <c r="Q316" s="49">
        <v>7.84</v>
      </c>
      <c r="R316" s="49">
        <v>3.71</v>
      </c>
      <c r="S316" s="50">
        <v>3.29</v>
      </c>
      <c r="T316" s="42"/>
      <c r="U316" s="42"/>
      <c r="V316" s="40">
        <v>82.7</v>
      </c>
      <c r="W316" s="40">
        <v>10.199999999999999</v>
      </c>
      <c r="X316" s="46">
        <v>88</v>
      </c>
      <c r="Y316" s="40">
        <v>10</v>
      </c>
      <c r="Z316" s="40">
        <v>1.8</v>
      </c>
      <c r="AA316" s="46">
        <v>81</v>
      </c>
      <c r="AB316" s="21">
        <v>55151</v>
      </c>
      <c r="AC316" s="21">
        <v>8310</v>
      </c>
      <c r="AD316" s="21">
        <f t="shared" si="175"/>
        <v>63461</v>
      </c>
      <c r="AE316" s="22">
        <f t="shared" si="176"/>
        <v>0.73986477422124441</v>
      </c>
      <c r="AF316" s="22">
        <f t="shared" si="177"/>
        <v>0.11148077593839714</v>
      </c>
      <c r="AI316" s="116">
        <f t="shared" si="178"/>
        <v>0.38174603174603172</v>
      </c>
      <c r="AJ316" s="117">
        <f t="shared" si="179"/>
        <v>995.67</v>
      </c>
      <c r="AK316" s="118">
        <f t="shared" si="180"/>
        <v>0.48640449438202243</v>
      </c>
      <c r="AL316" s="119">
        <f t="shared" si="181"/>
        <v>933.14</v>
      </c>
      <c r="AM316" s="118">
        <f t="shared" si="182"/>
        <v>0.59246984126984126</v>
      </c>
      <c r="AN316" s="131">
        <f t="shared" si="183"/>
        <v>12441.866666666667</v>
      </c>
    </row>
    <row r="317" spans="1:40" ht="16.5" thickTop="1" x14ac:dyDescent="0.25">
      <c r="A317" s="36" t="s">
        <v>133</v>
      </c>
      <c r="B317" s="55">
        <f>SUM(B305:B316)</f>
        <v>1161049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51">
        <f>SUM(M305:M316)</f>
        <v>1448.22</v>
      </c>
      <c r="N317" s="45"/>
      <c r="P317" s="45"/>
      <c r="Q317" s="45"/>
      <c r="R317" s="45"/>
      <c r="S317" s="45"/>
      <c r="T317" s="27">
        <f>SUM(T305:T316)</f>
        <v>5</v>
      </c>
      <c r="U317" s="27">
        <f>SUM(U305:U316)</f>
        <v>40</v>
      </c>
      <c r="V317" s="51"/>
      <c r="W317" s="51"/>
      <c r="X317" s="27"/>
      <c r="Y317" s="51">
        <f t="shared" ref="Y317:AD317" si="184">SUM(Y305:Y316)</f>
        <v>103.2</v>
      </c>
      <c r="Z317" s="51">
        <f t="shared" si="184"/>
        <v>19.690000000000001</v>
      </c>
      <c r="AA317" s="27">
        <f t="shared" si="184"/>
        <v>953</v>
      </c>
      <c r="AB317" s="27">
        <f t="shared" si="184"/>
        <v>776943</v>
      </c>
      <c r="AC317" s="27">
        <f t="shared" si="184"/>
        <v>115716</v>
      </c>
      <c r="AD317" s="27">
        <f t="shared" si="184"/>
        <v>892659</v>
      </c>
      <c r="AE317" s="27"/>
      <c r="AF317" s="27"/>
      <c r="AI317" s="120"/>
      <c r="AJ317" s="121"/>
      <c r="AK317" s="122"/>
      <c r="AL317" s="123"/>
      <c r="AM317" s="122"/>
      <c r="AN317" s="132"/>
    </row>
    <row r="318" spans="1:40" ht="15.75" thickBot="1" x14ac:dyDescent="0.25">
      <c r="A318" s="37" t="s">
        <v>134</v>
      </c>
      <c r="B318" s="30">
        <f t="shared" ref="B318:S318" si="185">AVERAGE(B305:B316)</f>
        <v>96754.083333333328</v>
      </c>
      <c r="C318" s="30">
        <f t="shared" si="185"/>
        <v>3180.75</v>
      </c>
      <c r="D318" s="30">
        <f t="shared" si="185"/>
        <v>312.5</v>
      </c>
      <c r="E318" s="30">
        <f t="shared" si="185"/>
        <v>14.166666666666666</v>
      </c>
      <c r="F318" s="30">
        <f>AVERAGE(F305:F316)</f>
        <v>94.833333333333329</v>
      </c>
      <c r="G318" s="30">
        <f>AVERAGE(G305:G316)</f>
        <v>303.5</v>
      </c>
      <c r="H318" s="30">
        <f>AVERAGE(H305:H316)</f>
        <v>8.75</v>
      </c>
      <c r="I318" s="30">
        <f>AVERAGE(I305:I316)</f>
        <v>96.5</v>
      </c>
      <c r="J318" s="30">
        <f t="shared" si="185"/>
        <v>684.25</v>
      </c>
      <c r="K318" s="30">
        <f t="shared" si="185"/>
        <v>40.833333333333336</v>
      </c>
      <c r="L318" s="30">
        <f>AVERAGE(L305:L316)</f>
        <v>93.083333333333329</v>
      </c>
      <c r="M318" s="52">
        <f t="shared" si="185"/>
        <v>120.685</v>
      </c>
      <c r="N318" s="38">
        <f t="shared" si="185"/>
        <v>14.483333333333334</v>
      </c>
      <c r="P318" s="38">
        <f t="shared" si="185"/>
        <v>7.6133333333333333</v>
      </c>
      <c r="Q318" s="38">
        <f t="shared" si="185"/>
        <v>7.3150000000000013</v>
      </c>
      <c r="R318" s="38">
        <f t="shared" si="185"/>
        <v>4.3491666666666662</v>
      </c>
      <c r="S318" s="38">
        <f t="shared" si="185"/>
        <v>3.4108333333333332</v>
      </c>
      <c r="T318" s="30"/>
      <c r="U318" s="30"/>
      <c r="V318" s="52">
        <f t="shared" ref="V318:AA318" si="186">AVERAGE(V305:V316)</f>
        <v>66.424999999999997</v>
      </c>
      <c r="W318" s="52">
        <f t="shared" si="186"/>
        <v>8.0166666666666675</v>
      </c>
      <c r="X318" s="30">
        <f t="shared" si="186"/>
        <v>85.916666666666671</v>
      </c>
      <c r="Y318" s="52">
        <f t="shared" si="186"/>
        <v>8.6</v>
      </c>
      <c r="Z318" s="52">
        <f t="shared" si="186"/>
        <v>1.6408333333333334</v>
      </c>
      <c r="AA318" s="30">
        <f t="shared" si="186"/>
        <v>79.416666666666671</v>
      </c>
      <c r="AB318" s="30">
        <f>AVERAGE(AB305:AB316)</f>
        <v>64745.25</v>
      </c>
      <c r="AC318" s="30">
        <f>AVERAGE(AC305:AC316)</f>
        <v>9643</v>
      </c>
      <c r="AD318" s="30">
        <f>AVERAGE(AD305:AD316)</f>
        <v>74388.25</v>
      </c>
      <c r="AE318" s="38">
        <f>AVERAGE(AE305:AE316)</f>
        <v>0.67131346525477031</v>
      </c>
      <c r="AF318" s="38">
        <f t="shared" ref="AF318" si="187">AVERAGE(AF305:AF316)</f>
        <v>0.10019706238641274</v>
      </c>
      <c r="AI318" s="124">
        <f t="shared" ref="AI318" si="188">C318/$M$2</f>
        <v>0.50488095238095243</v>
      </c>
      <c r="AJ318" s="125">
        <f t="shared" ref="AJ318" si="189">(C318*D318)/1000</f>
        <v>993.984375</v>
      </c>
      <c r="AK318" s="126">
        <f t="shared" si="180"/>
        <v>0.48558103321934537</v>
      </c>
      <c r="AL318" s="127">
        <f t="shared" ref="AL318" si="190">(C318*G318)/1000</f>
        <v>965.35762499999998</v>
      </c>
      <c r="AM318" s="126">
        <f t="shared" si="182"/>
        <v>0.61292547619047621</v>
      </c>
      <c r="AN318" s="133">
        <f>AVERAGE(AN305:AN316)</f>
        <v>12658.772222222224</v>
      </c>
    </row>
    <row r="319" spans="1:40" ht="15.75" thickTop="1" x14ac:dyDescent="0.2"/>
    <row r="320" spans="1:40" ht="15.75" thickBot="1" x14ac:dyDescent="0.25"/>
    <row r="321" spans="1:40" ht="16.5" thickTop="1" x14ac:dyDescent="0.25">
      <c r="A321" s="34" t="s">
        <v>8</v>
      </c>
      <c r="B321" s="12" t="s">
        <v>9</v>
      </c>
      <c r="C321" s="12" t="s">
        <v>9</v>
      </c>
      <c r="D321" s="12" t="s">
        <v>70</v>
      </c>
      <c r="E321" s="12" t="s">
        <v>71</v>
      </c>
      <c r="F321" s="47" t="s">
        <v>4</v>
      </c>
      <c r="G321" s="12" t="s">
        <v>72</v>
      </c>
      <c r="H321" s="12" t="s">
        <v>73</v>
      </c>
      <c r="I321" s="47" t="s">
        <v>5</v>
      </c>
      <c r="J321" s="12" t="s">
        <v>74</v>
      </c>
      <c r="K321" s="12" t="s">
        <v>75</v>
      </c>
      <c r="L321" s="47" t="s">
        <v>17</v>
      </c>
      <c r="M321" s="12" t="s">
        <v>19</v>
      </c>
      <c r="N321" s="13" t="s">
        <v>20</v>
      </c>
      <c r="P321" s="12" t="s">
        <v>82</v>
      </c>
      <c r="Q321" s="12" t="s">
        <v>83</v>
      </c>
      <c r="R321" s="12" t="s">
        <v>84</v>
      </c>
      <c r="S321" s="12" t="s">
        <v>85</v>
      </c>
      <c r="T321" s="153" t="s">
        <v>62</v>
      </c>
      <c r="U321" s="153"/>
      <c r="V321" s="12" t="s">
        <v>116</v>
      </c>
      <c r="W321" s="12" t="s">
        <v>117</v>
      </c>
      <c r="X321" s="86" t="s">
        <v>55</v>
      </c>
      <c r="Y321" s="12" t="s">
        <v>118</v>
      </c>
      <c r="Z321" s="12" t="s">
        <v>119</v>
      </c>
      <c r="AA321" s="86" t="s">
        <v>22</v>
      </c>
      <c r="AB321" s="13" t="s">
        <v>86</v>
      </c>
      <c r="AC321" s="13" t="s">
        <v>87</v>
      </c>
      <c r="AD321" s="13" t="s">
        <v>88</v>
      </c>
      <c r="AE321" s="13" t="s">
        <v>61</v>
      </c>
      <c r="AF321" s="13" t="s">
        <v>87</v>
      </c>
      <c r="AI321" s="108" t="s">
        <v>89</v>
      </c>
      <c r="AJ321" s="109" t="s">
        <v>90</v>
      </c>
      <c r="AK321" s="110" t="s">
        <v>91</v>
      </c>
      <c r="AL321" s="111" t="s">
        <v>89</v>
      </c>
      <c r="AM321" s="110" t="s">
        <v>89</v>
      </c>
      <c r="AN321" s="108" t="s">
        <v>172</v>
      </c>
    </row>
    <row r="322" spans="1:40" ht="16.5" thickBot="1" x14ac:dyDescent="0.3">
      <c r="A322" s="35" t="s">
        <v>135</v>
      </c>
      <c r="B322" s="16" t="s">
        <v>77</v>
      </c>
      <c r="C322" s="17" t="s">
        <v>78</v>
      </c>
      <c r="D322" s="16" t="s">
        <v>26</v>
      </c>
      <c r="E322" s="16" t="s">
        <v>26</v>
      </c>
      <c r="F322" s="48" t="s">
        <v>27</v>
      </c>
      <c r="G322" s="16" t="s">
        <v>26</v>
      </c>
      <c r="H322" s="16" t="s">
        <v>26</v>
      </c>
      <c r="I322" s="48" t="s">
        <v>27</v>
      </c>
      <c r="J322" s="16" t="s">
        <v>26</v>
      </c>
      <c r="K322" s="16" t="s">
        <v>26</v>
      </c>
      <c r="L322" s="48" t="s">
        <v>27</v>
      </c>
      <c r="M322" s="16" t="s">
        <v>29</v>
      </c>
      <c r="N322" s="18" t="s">
        <v>31</v>
      </c>
      <c r="P322" s="16"/>
      <c r="Q322" s="16"/>
      <c r="R322" s="16"/>
      <c r="S322" s="16"/>
      <c r="T322" s="39" t="s">
        <v>66</v>
      </c>
      <c r="U322" s="39" t="s">
        <v>67</v>
      </c>
      <c r="V322" s="16" t="s">
        <v>26</v>
      </c>
      <c r="W322" s="16" t="s">
        <v>26</v>
      </c>
      <c r="X322" s="39" t="s">
        <v>57</v>
      </c>
      <c r="Y322" s="16" t="s">
        <v>26</v>
      </c>
      <c r="Z322" s="16" t="s">
        <v>26</v>
      </c>
      <c r="AA322" s="39" t="s">
        <v>57</v>
      </c>
      <c r="AB322" s="17" t="s">
        <v>64</v>
      </c>
      <c r="AC322" s="17" t="s">
        <v>64</v>
      </c>
      <c r="AD322" s="17" t="s">
        <v>64</v>
      </c>
      <c r="AE322" s="17" t="s">
        <v>65</v>
      </c>
      <c r="AF322" s="17" t="s">
        <v>65</v>
      </c>
      <c r="AI322" s="112" t="s">
        <v>9</v>
      </c>
      <c r="AJ322" s="113" t="s">
        <v>93</v>
      </c>
      <c r="AK322" s="114" t="s">
        <v>94</v>
      </c>
      <c r="AL322" s="115" t="s">
        <v>95</v>
      </c>
      <c r="AM322" s="114" t="s">
        <v>96</v>
      </c>
      <c r="AN322" s="130" t="s">
        <v>173</v>
      </c>
    </row>
    <row r="323" spans="1:40" ht="15.75" thickTop="1" x14ac:dyDescent="0.2">
      <c r="A323" s="20" t="s">
        <v>32</v>
      </c>
      <c r="B323" s="21">
        <v>80904</v>
      </c>
      <c r="C323" s="21">
        <v>2610</v>
      </c>
      <c r="D323" s="21">
        <v>332</v>
      </c>
      <c r="E323" s="21">
        <v>14</v>
      </c>
      <c r="F323" s="21">
        <v>95</v>
      </c>
      <c r="G323" s="21">
        <v>441</v>
      </c>
      <c r="H323" s="21">
        <v>7</v>
      </c>
      <c r="I323" s="21">
        <v>98</v>
      </c>
      <c r="J323" s="21">
        <v>840</v>
      </c>
      <c r="K323" s="21">
        <v>38</v>
      </c>
      <c r="L323" s="21">
        <v>95</v>
      </c>
      <c r="M323" s="40">
        <v>133</v>
      </c>
      <c r="N323" s="22">
        <v>14.6</v>
      </c>
      <c r="O323" s="54"/>
      <c r="P323" s="22">
        <v>8.15</v>
      </c>
      <c r="Q323" s="49">
        <v>8.48</v>
      </c>
      <c r="R323" s="49">
        <v>2.94</v>
      </c>
      <c r="S323" s="50">
        <v>8.48</v>
      </c>
      <c r="T323" s="43"/>
      <c r="U323" s="43"/>
      <c r="V323" s="40">
        <v>77</v>
      </c>
      <c r="W323" s="40">
        <v>9</v>
      </c>
      <c r="X323" s="46">
        <v>89</v>
      </c>
      <c r="Y323" s="40">
        <v>8.6</v>
      </c>
      <c r="Z323" s="40">
        <v>1.1000000000000001</v>
      </c>
      <c r="AA323" s="46">
        <v>87</v>
      </c>
      <c r="AB323" s="21">
        <v>58437</v>
      </c>
      <c r="AC323" s="21">
        <v>8863</v>
      </c>
      <c r="AD323" s="21">
        <f t="shared" ref="AD323:AD334" si="191">SUM(AB323:AC323)</f>
        <v>67300</v>
      </c>
      <c r="AE323" s="22">
        <f t="shared" ref="AE323:AE334" si="192">AB323/B323</f>
        <v>0.72230050430139425</v>
      </c>
      <c r="AF323" s="22">
        <f t="shared" ref="AF323:AF334" si="193">AC323/B323</f>
        <v>0.10954958963710076</v>
      </c>
      <c r="AI323" s="116">
        <f>C323/$M$2</f>
        <v>0.41428571428571431</v>
      </c>
      <c r="AJ323" s="117">
        <f>(C323*D323)/1000</f>
        <v>866.52</v>
      </c>
      <c r="AK323" s="118">
        <f>(AJ323)/$O$3</f>
        <v>0.42331216414264777</v>
      </c>
      <c r="AL323" s="119">
        <f>(C323*G323)/1000</f>
        <v>1151.01</v>
      </c>
      <c r="AM323" s="118">
        <f>(AL323)/$Q$3</f>
        <v>0.73080000000000001</v>
      </c>
      <c r="AN323" s="131">
        <f>(0.8*C323*G323)/60</f>
        <v>15346.8</v>
      </c>
    </row>
    <row r="324" spans="1:40" x14ac:dyDescent="0.2">
      <c r="A324" s="20" t="s">
        <v>33</v>
      </c>
      <c r="B324" s="21">
        <v>66304</v>
      </c>
      <c r="C324" s="21">
        <v>2368</v>
      </c>
      <c r="D324" s="21">
        <v>308</v>
      </c>
      <c r="E324" s="21">
        <v>16</v>
      </c>
      <c r="F324" s="21">
        <v>95</v>
      </c>
      <c r="G324" s="21">
        <v>421</v>
      </c>
      <c r="H324" s="21">
        <v>15</v>
      </c>
      <c r="I324" s="21">
        <v>96</v>
      </c>
      <c r="J324" s="21">
        <v>705</v>
      </c>
      <c r="K324" s="21">
        <v>60</v>
      </c>
      <c r="L324" s="21">
        <v>91</v>
      </c>
      <c r="M324" s="40">
        <v>125</v>
      </c>
      <c r="N324" s="22">
        <v>16.100000000000001</v>
      </c>
      <c r="O324" s="54"/>
      <c r="P324" s="22">
        <v>8.5399999999999991</v>
      </c>
      <c r="Q324" s="49">
        <v>7.78</v>
      </c>
      <c r="R324" s="49">
        <v>4.2300000000000004</v>
      </c>
      <c r="S324" s="50">
        <v>7.78</v>
      </c>
      <c r="T324" s="24"/>
      <c r="U324" s="24"/>
      <c r="V324" s="40">
        <v>101</v>
      </c>
      <c r="W324" s="40">
        <v>13</v>
      </c>
      <c r="X324" s="46">
        <v>85</v>
      </c>
      <c r="Y324" s="40">
        <v>11.9</v>
      </c>
      <c r="Z324" s="40">
        <v>1.7</v>
      </c>
      <c r="AA324" s="46">
        <v>86</v>
      </c>
      <c r="AB324" s="21">
        <v>60702</v>
      </c>
      <c r="AC324" s="21">
        <v>7516</v>
      </c>
      <c r="AD324" s="21">
        <f t="shared" si="191"/>
        <v>68218</v>
      </c>
      <c r="AE324" s="22">
        <f t="shared" si="192"/>
        <v>0.91551037644787647</v>
      </c>
      <c r="AF324" s="22">
        <f t="shared" si="193"/>
        <v>0.11335666023166023</v>
      </c>
      <c r="AI324" s="116">
        <f t="shared" ref="AI324:AI334" si="194">C324/$M$2</f>
        <v>0.37587301587301586</v>
      </c>
      <c r="AJ324" s="117">
        <f t="shared" ref="AJ324:AJ334" si="195">(C324*D324)/1000</f>
        <v>729.34400000000005</v>
      </c>
      <c r="AK324" s="118">
        <f t="shared" ref="AK324:AK336" si="196">(AJ324)/$O$3</f>
        <v>0.35629897410845141</v>
      </c>
      <c r="AL324" s="119">
        <f t="shared" ref="AL324:AL334" si="197">(C324*G324)/1000</f>
        <v>996.928</v>
      </c>
      <c r="AM324" s="118">
        <f t="shared" ref="AM324:AM336" si="198">(AL324)/$Q$3</f>
        <v>0.63297015873015872</v>
      </c>
      <c r="AN324" s="131">
        <f t="shared" ref="AN324:AN334" si="199">(0.8*C324*G324)/60</f>
        <v>13292.373333333333</v>
      </c>
    </row>
    <row r="325" spans="1:40" x14ac:dyDescent="0.2">
      <c r="A325" s="20" t="s">
        <v>34</v>
      </c>
      <c r="B325" s="21">
        <v>70671</v>
      </c>
      <c r="C325" s="21">
        <v>2280</v>
      </c>
      <c r="D325" s="21">
        <v>466</v>
      </c>
      <c r="E325" s="21">
        <v>25</v>
      </c>
      <c r="F325" s="21">
        <v>94</v>
      </c>
      <c r="G325" s="21">
        <v>509</v>
      </c>
      <c r="H325" s="21">
        <v>16</v>
      </c>
      <c r="I325" s="21">
        <v>97</v>
      </c>
      <c r="J325" s="21">
        <v>936</v>
      </c>
      <c r="K325" s="21">
        <v>66</v>
      </c>
      <c r="L325" s="21">
        <v>93</v>
      </c>
      <c r="M325" s="40">
        <v>127</v>
      </c>
      <c r="N325" s="22">
        <v>15.5</v>
      </c>
      <c r="O325" s="54"/>
      <c r="P325" s="22">
        <v>8.2799999999999994</v>
      </c>
      <c r="Q325" s="49">
        <v>7.64</v>
      </c>
      <c r="R325" s="49">
        <v>3.53</v>
      </c>
      <c r="S325" s="50">
        <v>7.64</v>
      </c>
      <c r="T325" s="24"/>
      <c r="U325" s="24"/>
      <c r="V325" s="40">
        <v>119</v>
      </c>
      <c r="W325" s="40">
        <v>10</v>
      </c>
      <c r="X325" s="46">
        <v>91</v>
      </c>
      <c r="Y325" s="40">
        <v>14.7</v>
      </c>
      <c r="Z325" s="40">
        <v>1.9</v>
      </c>
      <c r="AA325" s="46">
        <v>87</v>
      </c>
      <c r="AB325" s="21">
        <v>63084</v>
      </c>
      <c r="AC325" s="21">
        <v>8087</v>
      </c>
      <c r="AD325" s="21">
        <f t="shared" si="191"/>
        <v>71171</v>
      </c>
      <c r="AE325" s="22">
        <f t="shared" si="192"/>
        <v>0.89264337564205964</v>
      </c>
      <c r="AF325" s="22">
        <f t="shared" si="193"/>
        <v>0.11443166220939283</v>
      </c>
      <c r="AI325" s="116">
        <f t="shared" si="194"/>
        <v>0.3619047619047619</v>
      </c>
      <c r="AJ325" s="117">
        <f t="shared" si="195"/>
        <v>1062.48</v>
      </c>
      <c r="AK325" s="118">
        <f t="shared" si="196"/>
        <v>0.51904250122129947</v>
      </c>
      <c r="AL325" s="119">
        <f t="shared" si="197"/>
        <v>1160.52</v>
      </c>
      <c r="AM325" s="118">
        <f t="shared" si="198"/>
        <v>0.73683809523809518</v>
      </c>
      <c r="AN325" s="131">
        <f t="shared" si="199"/>
        <v>15473.6</v>
      </c>
    </row>
    <row r="326" spans="1:40" x14ac:dyDescent="0.2">
      <c r="A326" s="20" t="s">
        <v>35</v>
      </c>
      <c r="B326" s="21">
        <v>80363</v>
      </c>
      <c r="C326" s="21">
        <v>2679</v>
      </c>
      <c r="D326" s="21">
        <v>419</v>
      </c>
      <c r="E326" s="21">
        <v>15</v>
      </c>
      <c r="F326" s="21">
        <v>96</v>
      </c>
      <c r="G326" s="21">
        <v>498</v>
      </c>
      <c r="H326" s="21">
        <v>11</v>
      </c>
      <c r="I326" s="21">
        <v>98</v>
      </c>
      <c r="J326" s="21">
        <v>953</v>
      </c>
      <c r="K326" s="21">
        <v>50</v>
      </c>
      <c r="L326" s="21">
        <v>94</v>
      </c>
      <c r="M326" s="40">
        <v>135</v>
      </c>
      <c r="N326" s="22">
        <v>16.100000000000001</v>
      </c>
      <c r="O326" s="54"/>
      <c r="P326" s="22">
        <v>8.0299999999999994</v>
      </c>
      <c r="Q326" s="49">
        <v>7.48</v>
      </c>
      <c r="R326" s="49">
        <v>3.11</v>
      </c>
      <c r="S326" s="50">
        <v>7.48</v>
      </c>
      <c r="T326" s="24"/>
      <c r="U326" s="24"/>
      <c r="V326" s="40">
        <v>109</v>
      </c>
      <c r="W326" s="40">
        <v>9</v>
      </c>
      <c r="X326" s="46">
        <v>92</v>
      </c>
      <c r="Y326" s="40">
        <v>11.8</v>
      </c>
      <c r="Z326" s="40">
        <v>1.6</v>
      </c>
      <c r="AA326" s="46">
        <v>86</v>
      </c>
      <c r="AB326" s="21">
        <v>62953</v>
      </c>
      <c r="AC326" s="21">
        <v>8913</v>
      </c>
      <c r="AD326" s="21">
        <f t="shared" si="191"/>
        <v>71866</v>
      </c>
      <c r="AE326" s="22">
        <f t="shared" si="192"/>
        <v>0.78335801301594021</v>
      </c>
      <c r="AF326" s="22">
        <f t="shared" si="193"/>
        <v>0.11090924928138571</v>
      </c>
      <c r="AI326" s="116">
        <f t="shared" si="194"/>
        <v>0.42523809523809525</v>
      </c>
      <c r="AJ326" s="117">
        <f t="shared" si="195"/>
        <v>1122.501</v>
      </c>
      <c r="AK326" s="118">
        <f t="shared" si="196"/>
        <v>0.54836394723986315</v>
      </c>
      <c r="AL326" s="119">
        <f t="shared" si="197"/>
        <v>1334.1420000000001</v>
      </c>
      <c r="AM326" s="118">
        <f t="shared" si="198"/>
        <v>0.84707428571428578</v>
      </c>
      <c r="AN326" s="131">
        <f t="shared" si="199"/>
        <v>17788.560000000001</v>
      </c>
    </row>
    <row r="327" spans="1:40" x14ac:dyDescent="0.2">
      <c r="A327" s="20" t="s">
        <v>109</v>
      </c>
      <c r="B327" s="21">
        <v>82951</v>
      </c>
      <c r="C327" s="21">
        <v>2676</v>
      </c>
      <c r="D327" s="21">
        <v>318</v>
      </c>
      <c r="E327" s="21">
        <v>12</v>
      </c>
      <c r="F327" s="21">
        <v>96</v>
      </c>
      <c r="G327" s="21">
        <v>426</v>
      </c>
      <c r="H327" s="21">
        <v>12</v>
      </c>
      <c r="I327" s="21">
        <v>96</v>
      </c>
      <c r="J327" s="21">
        <v>810</v>
      </c>
      <c r="K327" s="21">
        <v>34</v>
      </c>
      <c r="L327" s="21">
        <v>95</v>
      </c>
      <c r="M327" s="40">
        <v>154.34</v>
      </c>
      <c r="N327" s="22">
        <v>15.85</v>
      </c>
      <c r="O327" s="54"/>
      <c r="P327" s="22">
        <v>7.17</v>
      </c>
      <c r="Q327" s="49">
        <v>7.74</v>
      </c>
      <c r="R327" s="49">
        <v>3.02</v>
      </c>
      <c r="S327" s="50">
        <v>2.54</v>
      </c>
      <c r="T327" s="24"/>
      <c r="U327" s="24"/>
      <c r="V327" s="40">
        <v>88.4</v>
      </c>
      <c r="W327" s="40">
        <v>8.3000000000000007</v>
      </c>
      <c r="X327" s="46">
        <v>91</v>
      </c>
      <c r="Y327" s="40">
        <v>11.4</v>
      </c>
      <c r="Z327" s="40">
        <v>1.5</v>
      </c>
      <c r="AA327" s="46">
        <v>86</v>
      </c>
      <c r="AB327" s="21">
        <v>63501</v>
      </c>
      <c r="AC327" s="21">
        <v>9247</v>
      </c>
      <c r="AD327" s="21">
        <f t="shared" si="191"/>
        <v>72748</v>
      </c>
      <c r="AE327" s="22">
        <f t="shared" si="192"/>
        <v>0.7655242251449651</v>
      </c>
      <c r="AF327" s="22">
        <f t="shared" si="193"/>
        <v>0.11147544936167135</v>
      </c>
      <c r="AI327" s="116">
        <f t="shared" si="194"/>
        <v>0.42476190476190478</v>
      </c>
      <c r="AJ327" s="117">
        <f t="shared" si="195"/>
        <v>850.96799999999996</v>
      </c>
      <c r="AK327" s="118">
        <f t="shared" si="196"/>
        <v>0.41571470444553005</v>
      </c>
      <c r="AL327" s="119">
        <f t="shared" si="197"/>
        <v>1139.9760000000001</v>
      </c>
      <c r="AM327" s="118">
        <f t="shared" si="198"/>
        <v>0.72379428571428583</v>
      </c>
      <c r="AN327" s="131">
        <f t="shared" si="199"/>
        <v>15199.68</v>
      </c>
    </row>
    <row r="328" spans="1:40" x14ac:dyDescent="0.2">
      <c r="A328" s="20" t="s">
        <v>37</v>
      </c>
      <c r="B328" s="21">
        <v>80268</v>
      </c>
      <c r="C328" s="21">
        <v>2676</v>
      </c>
      <c r="D328" s="21">
        <v>390</v>
      </c>
      <c r="E328" s="21">
        <v>11</v>
      </c>
      <c r="F328" s="21">
        <v>97</v>
      </c>
      <c r="G328" s="21">
        <v>519</v>
      </c>
      <c r="H328" s="21">
        <v>14</v>
      </c>
      <c r="I328" s="21">
        <v>97</v>
      </c>
      <c r="J328" s="21">
        <v>888</v>
      </c>
      <c r="K328" s="21">
        <v>50</v>
      </c>
      <c r="L328" s="21">
        <v>94</v>
      </c>
      <c r="M328" s="40">
        <v>127.88</v>
      </c>
      <c r="N328" s="22">
        <v>14.718</v>
      </c>
      <c r="O328" s="54"/>
      <c r="P328" s="22">
        <v>70.3</v>
      </c>
      <c r="Q328" s="49">
        <v>7.27</v>
      </c>
      <c r="R328" s="49">
        <v>2.2400000000000002</v>
      </c>
      <c r="S328" s="50">
        <v>1.69</v>
      </c>
      <c r="T328" s="24"/>
      <c r="U328" s="24"/>
      <c r="V328" s="40"/>
      <c r="W328" s="40"/>
      <c r="X328" s="46"/>
      <c r="Y328" s="40">
        <v>10.199999999999999</v>
      </c>
      <c r="Z328" s="40">
        <v>1.9</v>
      </c>
      <c r="AA328" s="46">
        <v>80</v>
      </c>
      <c r="AB328" s="21">
        <v>61333</v>
      </c>
      <c r="AC328" s="21">
        <v>8843</v>
      </c>
      <c r="AD328" s="21">
        <f t="shared" si="191"/>
        <v>70176</v>
      </c>
      <c r="AE328" s="22">
        <f t="shared" si="192"/>
        <v>0.76410275576817666</v>
      </c>
      <c r="AF328" s="22">
        <f t="shared" si="193"/>
        <v>0.11016843574027009</v>
      </c>
      <c r="AI328" s="116">
        <f t="shared" si="194"/>
        <v>0.42476190476190478</v>
      </c>
      <c r="AJ328" s="117">
        <f t="shared" si="195"/>
        <v>1043.6400000000001</v>
      </c>
      <c r="AK328" s="118">
        <f t="shared" si="196"/>
        <v>0.50983878847093311</v>
      </c>
      <c r="AL328" s="119">
        <f t="shared" si="197"/>
        <v>1388.8440000000001</v>
      </c>
      <c r="AM328" s="118">
        <f t="shared" si="198"/>
        <v>0.8818057142857143</v>
      </c>
      <c r="AN328" s="131">
        <f t="shared" si="199"/>
        <v>18517.920000000002</v>
      </c>
    </row>
    <row r="329" spans="1:40" x14ac:dyDescent="0.2">
      <c r="A329" s="20" t="s">
        <v>38</v>
      </c>
      <c r="B329" s="21">
        <v>93900</v>
      </c>
      <c r="C329" s="21">
        <v>3130</v>
      </c>
      <c r="D329" s="21">
        <v>296</v>
      </c>
      <c r="E329" s="21">
        <v>13</v>
      </c>
      <c r="F329" s="21">
        <v>95</v>
      </c>
      <c r="G329" s="21">
        <v>454</v>
      </c>
      <c r="H329" s="21">
        <v>9</v>
      </c>
      <c r="I329" s="21">
        <v>98</v>
      </c>
      <c r="J329" s="21">
        <v>752</v>
      </c>
      <c r="K329" s="21">
        <v>47</v>
      </c>
      <c r="L329" s="21">
        <v>93</v>
      </c>
      <c r="M329" s="40">
        <v>132</v>
      </c>
      <c r="N329" s="22">
        <v>14.4</v>
      </c>
      <c r="O329" s="54"/>
      <c r="P329" s="22">
        <v>6.61</v>
      </c>
      <c r="Q329" s="49">
        <v>6.98</v>
      </c>
      <c r="R329" s="49">
        <v>1.66</v>
      </c>
      <c r="S329" s="50">
        <v>1.34</v>
      </c>
      <c r="T329" s="24"/>
      <c r="U329" s="24"/>
      <c r="V329" s="40">
        <v>90</v>
      </c>
      <c r="W329" s="40">
        <v>5</v>
      </c>
      <c r="X329" s="46">
        <v>94</v>
      </c>
      <c r="Y329" s="40">
        <v>8.5</v>
      </c>
      <c r="Z329" s="40">
        <v>1.6</v>
      </c>
      <c r="AA329" s="46">
        <v>82</v>
      </c>
      <c r="AB329" s="21">
        <v>68461</v>
      </c>
      <c r="AC329" s="21">
        <v>10048</v>
      </c>
      <c r="AD329" s="21">
        <f t="shared" si="191"/>
        <v>78509</v>
      </c>
      <c r="AE329" s="22">
        <f t="shared" si="192"/>
        <v>0.72908413205537803</v>
      </c>
      <c r="AF329" s="22">
        <f t="shared" si="193"/>
        <v>0.10700745473908413</v>
      </c>
      <c r="AI329" s="116">
        <f t="shared" si="194"/>
        <v>0.49682539682539684</v>
      </c>
      <c r="AJ329" s="117">
        <f t="shared" si="195"/>
        <v>926.48</v>
      </c>
      <c r="AK329" s="118">
        <f t="shared" si="196"/>
        <v>0.45260381045432341</v>
      </c>
      <c r="AL329" s="119">
        <f t="shared" si="197"/>
        <v>1421.02</v>
      </c>
      <c r="AM329" s="118">
        <f t="shared" si="198"/>
        <v>0.90223492063492061</v>
      </c>
      <c r="AN329" s="131">
        <f t="shared" si="199"/>
        <v>18946.933333333334</v>
      </c>
    </row>
    <row r="330" spans="1:40" x14ac:dyDescent="0.2">
      <c r="A330" s="20" t="s">
        <v>39</v>
      </c>
      <c r="B330" s="21">
        <v>109038</v>
      </c>
      <c r="C330" s="21">
        <v>3407</v>
      </c>
      <c r="D330" s="21">
        <v>324</v>
      </c>
      <c r="E330" s="21">
        <v>17</v>
      </c>
      <c r="F330" s="21">
        <v>94</v>
      </c>
      <c r="G330" s="21">
        <v>445</v>
      </c>
      <c r="H330" s="21">
        <v>13</v>
      </c>
      <c r="I330" s="21">
        <v>97</v>
      </c>
      <c r="J330" s="21">
        <v>798</v>
      </c>
      <c r="K330" s="21">
        <v>54</v>
      </c>
      <c r="L330" s="21">
        <v>93</v>
      </c>
      <c r="M330" s="40">
        <v>24.54</v>
      </c>
      <c r="N330" s="22">
        <v>14</v>
      </c>
      <c r="O330" s="54"/>
      <c r="P330" s="22">
        <v>7.07</v>
      </c>
      <c r="Q330" s="49">
        <v>7.79</v>
      </c>
      <c r="R330" s="49">
        <v>1.62</v>
      </c>
      <c r="S330" s="50">
        <v>1.22</v>
      </c>
      <c r="T330" s="24"/>
      <c r="U330" s="24"/>
      <c r="V330" s="40">
        <v>90</v>
      </c>
      <c r="W330" s="40">
        <v>5.8</v>
      </c>
      <c r="X330" s="46">
        <v>93</v>
      </c>
      <c r="Y330" s="40">
        <v>9.5</v>
      </c>
      <c r="Z330" s="40">
        <v>1.8</v>
      </c>
      <c r="AA330" s="46">
        <v>81</v>
      </c>
      <c r="AB330" s="21">
        <v>83990</v>
      </c>
      <c r="AC330" s="21">
        <v>11100</v>
      </c>
      <c r="AD330" s="21">
        <f t="shared" si="191"/>
        <v>95090</v>
      </c>
      <c r="AE330" s="22">
        <f t="shared" si="192"/>
        <v>0.77028192006456464</v>
      </c>
      <c r="AF330" s="22">
        <f t="shared" si="193"/>
        <v>0.10179937269575744</v>
      </c>
      <c r="AI330" s="116">
        <f t="shared" si="194"/>
        <v>0.54079365079365083</v>
      </c>
      <c r="AJ330" s="117">
        <f t="shared" si="195"/>
        <v>1103.8679999999999</v>
      </c>
      <c r="AK330" s="118">
        <f t="shared" si="196"/>
        <v>0.53926135808500242</v>
      </c>
      <c r="AL330" s="119">
        <f t="shared" si="197"/>
        <v>1516.115</v>
      </c>
      <c r="AM330" s="118">
        <f t="shared" si="198"/>
        <v>0.96261269841269836</v>
      </c>
      <c r="AN330" s="131">
        <f t="shared" si="199"/>
        <v>20214.866666666672</v>
      </c>
    </row>
    <row r="331" spans="1:40" x14ac:dyDescent="0.2">
      <c r="A331" s="20" t="s">
        <v>40</v>
      </c>
      <c r="B331" s="21">
        <v>89439</v>
      </c>
      <c r="C331" s="21">
        <v>3084</v>
      </c>
      <c r="D331" s="21">
        <v>304</v>
      </c>
      <c r="E331" s="21">
        <v>20</v>
      </c>
      <c r="F331" s="21">
        <v>92</v>
      </c>
      <c r="G331" s="21">
        <v>351</v>
      </c>
      <c r="H331" s="2">
        <v>8</v>
      </c>
      <c r="I331" s="21">
        <v>98</v>
      </c>
      <c r="J331" s="21">
        <v>524</v>
      </c>
      <c r="K331" s="21">
        <v>47</v>
      </c>
      <c r="L331" s="21">
        <v>89</v>
      </c>
      <c r="M331" s="40">
        <v>72</v>
      </c>
      <c r="N331" s="22">
        <v>13.8</v>
      </c>
      <c r="O331" s="54"/>
      <c r="P331" s="22">
        <v>7.14</v>
      </c>
      <c r="Q331" s="49">
        <v>7.43</v>
      </c>
      <c r="R331" s="49">
        <v>1.92</v>
      </c>
      <c r="S331" s="50">
        <v>1.8</v>
      </c>
      <c r="T331" s="24"/>
      <c r="U331" s="24"/>
      <c r="V331" s="40">
        <v>71</v>
      </c>
      <c r="W331" s="40">
        <v>6.4</v>
      </c>
      <c r="X331" s="46">
        <v>88</v>
      </c>
      <c r="Y331" s="40">
        <v>2.0699999999999998</v>
      </c>
      <c r="Z331" s="40">
        <v>1.7</v>
      </c>
      <c r="AA331" s="46">
        <v>67</v>
      </c>
      <c r="AB331" s="21">
        <v>64217</v>
      </c>
      <c r="AC331" s="21">
        <v>9770</v>
      </c>
      <c r="AD331" s="21">
        <f t="shared" si="191"/>
        <v>73987</v>
      </c>
      <c r="AE331" s="22">
        <f t="shared" si="192"/>
        <v>0.71799774147743156</v>
      </c>
      <c r="AF331" s="22">
        <f t="shared" si="193"/>
        <v>0.10923646284059527</v>
      </c>
      <c r="AI331" s="116">
        <f t="shared" si="194"/>
        <v>0.48952380952380953</v>
      </c>
      <c r="AJ331" s="117">
        <f t="shared" si="195"/>
        <v>937.53599999999994</v>
      </c>
      <c r="AK331" s="118">
        <f t="shared" si="196"/>
        <v>0.45800488519785049</v>
      </c>
      <c r="AL331" s="119">
        <f t="shared" si="197"/>
        <v>1082.4839999999999</v>
      </c>
      <c r="AM331" s="118">
        <f t="shared" si="198"/>
        <v>0.68729142857142855</v>
      </c>
      <c r="AN331" s="131">
        <f t="shared" si="199"/>
        <v>14433.12</v>
      </c>
    </row>
    <row r="332" spans="1:40" x14ac:dyDescent="0.2">
      <c r="A332" s="20" t="s">
        <v>41</v>
      </c>
      <c r="B332" s="21">
        <v>81490</v>
      </c>
      <c r="C332" s="21">
        <v>2629</v>
      </c>
      <c r="D332" s="21">
        <v>310</v>
      </c>
      <c r="E332" s="21">
        <v>17</v>
      </c>
      <c r="F332" s="21">
        <v>94</v>
      </c>
      <c r="G332" s="21">
        <v>415</v>
      </c>
      <c r="H332" s="21">
        <v>7</v>
      </c>
      <c r="I332" s="21">
        <v>98</v>
      </c>
      <c r="J332" s="21">
        <v>721</v>
      </c>
      <c r="K332" s="24">
        <v>53</v>
      </c>
      <c r="L332" s="21">
        <v>92</v>
      </c>
      <c r="M332" s="40">
        <v>120</v>
      </c>
      <c r="N332" s="22">
        <v>15</v>
      </c>
      <c r="O332" s="54"/>
      <c r="P332" s="22">
        <v>7.21</v>
      </c>
      <c r="Q332" s="49">
        <v>7.16</v>
      </c>
      <c r="R332" s="49">
        <v>2.08</v>
      </c>
      <c r="S332" s="50">
        <v>2.25</v>
      </c>
      <c r="T332" s="24"/>
      <c r="U332" s="24"/>
      <c r="V332" s="40">
        <v>87</v>
      </c>
      <c r="W332" s="40">
        <v>6.6</v>
      </c>
      <c r="X332" s="46">
        <v>90</v>
      </c>
      <c r="Y332" s="40">
        <v>1.68</v>
      </c>
      <c r="Z332" s="40">
        <v>1.4</v>
      </c>
      <c r="AA332" s="46">
        <v>78</v>
      </c>
      <c r="AB332" s="21">
        <v>54579</v>
      </c>
      <c r="AC332" s="21">
        <v>8926</v>
      </c>
      <c r="AD332" s="21">
        <f t="shared" si="191"/>
        <v>63505</v>
      </c>
      <c r="AE332" s="22">
        <f t="shared" si="192"/>
        <v>0.66976316112406431</v>
      </c>
      <c r="AF332" s="22">
        <f t="shared" si="193"/>
        <v>0.1095349122591729</v>
      </c>
      <c r="AI332" s="116">
        <f t="shared" si="194"/>
        <v>0.41730158730158728</v>
      </c>
      <c r="AJ332" s="117">
        <f t="shared" si="195"/>
        <v>814.99</v>
      </c>
      <c r="AK332" s="118">
        <f t="shared" si="196"/>
        <v>0.39813873961895457</v>
      </c>
      <c r="AL332" s="119">
        <f t="shared" si="197"/>
        <v>1091.0350000000001</v>
      </c>
      <c r="AM332" s="118">
        <f t="shared" si="198"/>
        <v>0.69272063492063496</v>
      </c>
      <c r="AN332" s="131">
        <f t="shared" si="199"/>
        <v>14547.133333333335</v>
      </c>
    </row>
    <row r="333" spans="1:40" x14ac:dyDescent="0.2">
      <c r="A333" s="20" t="s">
        <v>42</v>
      </c>
      <c r="B333" s="21">
        <v>94026</v>
      </c>
      <c r="C333" s="21">
        <v>3134</v>
      </c>
      <c r="D333" s="21">
        <v>364</v>
      </c>
      <c r="E333" s="21">
        <v>19</v>
      </c>
      <c r="F333" s="21">
        <v>94</v>
      </c>
      <c r="G333" s="21">
        <v>402</v>
      </c>
      <c r="H333" s="21">
        <v>10</v>
      </c>
      <c r="I333" s="21">
        <v>97</v>
      </c>
      <c r="J333" s="21">
        <v>785</v>
      </c>
      <c r="K333" s="21">
        <v>51</v>
      </c>
      <c r="L333" s="21">
        <v>93</v>
      </c>
      <c r="M333" s="40">
        <v>122</v>
      </c>
      <c r="N333" s="22">
        <v>15</v>
      </c>
      <c r="O333" s="54"/>
      <c r="P333" s="22">
        <v>7.23</v>
      </c>
      <c r="Q333" s="49">
        <v>7.02</v>
      </c>
      <c r="R333" s="49">
        <v>2.21</v>
      </c>
      <c r="S333" s="50">
        <v>2.57</v>
      </c>
      <c r="T333" s="24"/>
      <c r="U333" s="24"/>
      <c r="V333" s="40">
        <v>84</v>
      </c>
      <c r="W333" s="40">
        <v>7.9</v>
      </c>
      <c r="X333" s="46">
        <v>90</v>
      </c>
      <c r="Y333" s="40">
        <v>8.3000000000000007</v>
      </c>
      <c r="Z333" s="40">
        <v>1.7</v>
      </c>
      <c r="AA333" s="46">
        <v>78</v>
      </c>
      <c r="AB333" s="21">
        <v>57777</v>
      </c>
      <c r="AC333" s="21">
        <v>10369</v>
      </c>
      <c r="AD333" s="21">
        <f t="shared" si="191"/>
        <v>68146</v>
      </c>
      <c r="AE333" s="22">
        <f t="shared" si="192"/>
        <v>0.61447897390083595</v>
      </c>
      <c r="AF333" s="22">
        <f t="shared" si="193"/>
        <v>0.11027800821049497</v>
      </c>
      <c r="AI333" s="116">
        <f t="shared" si="194"/>
        <v>0.49746031746031744</v>
      </c>
      <c r="AJ333" s="117">
        <f t="shared" si="195"/>
        <v>1140.7760000000001</v>
      </c>
      <c r="AK333" s="118">
        <f t="shared" si="196"/>
        <v>0.5572916463116756</v>
      </c>
      <c r="AL333" s="119">
        <f t="shared" si="197"/>
        <v>1259.8679999999999</v>
      </c>
      <c r="AM333" s="118">
        <f t="shared" si="198"/>
        <v>0.79991619047619045</v>
      </c>
      <c r="AN333" s="131">
        <f t="shared" si="199"/>
        <v>16798.240000000002</v>
      </c>
    </row>
    <row r="334" spans="1:40" ht="15.75" thickBot="1" x14ac:dyDescent="0.25">
      <c r="A334" s="20" t="s">
        <v>43</v>
      </c>
      <c r="B334" s="21">
        <v>83751</v>
      </c>
      <c r="C334" s="21">
        <v>2702</v>
      </c>
      <c r="D334" s="21">
        <v>187</v>
      </c>
      <c r="E334" s="21">
        <v>9</v>
      </c>
      <c r="F334" s="21">
        <v>94</v>
      </c>
      <c r="G334" s="21">
        <v>334</v>
      </c>
      <c r="H334" s="21">
        <v>10</v>
      </c>
      <c r="I334" s="21">
        <v>96</v>
      </c>
      <c r="J334" s="21">
        <v>552</v>
      </c>
      <c r="K334" s="21">
        <v>41</v>
      </c>
      <c r="L334" s="21">
        <v>92</v>
      </c>
      <c r="M334" s="40">
        <v>133</v>
      </c>
      <c r="N334" s="22">
        <v>15.3</v>
      </c>
      <c r="O334" s="54"/>
      <c r="P334" s="22">
        <v>7.35</v>
      </c>
      <c r="Q334" s="49">
        <v>7.13</v>
      </c>
      <c r="R334" s="49">
        <v>3.48</v>
      </c>
      <c r="S334" s="50">
        <v>3.73</v>
      </c>
      <c r="T334" s="42"/>
      <c r="U334" s="42"/>
      <c r="V334" s="40">
        <v>73</v>
      </c>
      <c r="W334" s="40">
        <v>7.2</v>
      </c>
      <c r="X334" s="46">
        <v>89</v>
      </c>
      <c r="Y334" s="40">
        <v>7.3</v>
      </c>
      <c r="Z334" s="40">
        <v>1.7</v>
      </c>
      <c r="AA334" s="46">
        <v>76</v>
      </c>
      <c r="AB334" s="21">
        <v>51352</v>
      </c>
      <c r="AC334" s="21">
        <v>9706</v>
      </c>
      <c r="AD334" s="21">
        <f t="shared" si="191"/>
        <v>61058</v>
      </c>
      <c r="AE334" s="22">
        <f t="shared" si="192"/>
        <v>0.61315088775059401</v>
      </c>
      <c r="AF334" s="22">
        <f t="shared" si="193"/>
        <v>0.11589115353846521</v>
      </c>
      <c r="AI334" s="116">
        <f t="shared" si="194"/>
        <v>0.42888888888888888</v>
      </c>
      <c r="AJ334" s="117">
        <f t="shared" si="195"/>
        <v>505.274</v>
      </c>
      <c r="AK334" s="118">
        <f t="shared" si="196"/>
        <v>0.24683634587200781</v>
      </c>
      <c r="AL334" s="119">
        <f t="shared" si="197"/>
        <v>902.46799999999996</v>
      </c>
      <c r="AM334" s="118">
        <f t="shared" si="198"/>
        <v>0.57299555555555548</v>
      </c>
      <c r="AN334" s="131">
        <f t="shared" si="199"/>
        <v>12032.906666666668</v>
      </c>
    </row>
    <row r="335" spans="1:40" ht="16.5" thickTop="1" x14ac:dyDescent="0.25">
      <c r="A335" s="36" t="s">
        <v>136</v>
      </c>
      <c r="B335" s="55">
        <f>SUM(B323:B334)</f>
        <v>1013105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51">
        <f>SUM(M323:M334)</f>
        <v>1405.76</v>
      </c>
      <c r="N335" s="45"/>
      <c r="P335" s="45"/>
      <c r="Q335" s="45"/>
      <c r="R335" s="45"/>
      <c r="S335" s="45"/>
      <c r="T335" s="27">
        <f>SUM(T323:T334)</f>
        <v>0</v>
      </c>
      <c r="U335" s="27">
        <f>SUM(U323:U334)</f>
        <v>0</v>
      </c>
      <c r="V335" s="51"/>
      <c r="W335" s="51"/>
      <c r="X335" s="27"/>
      <c r="Y335" s="51"/>
      <c r="Z335" s="51"/>
      <c r="AA335" s="27"/>
      <c r="AB335" s="27">
        <f>SUM(AB323:AB334)</f>
        <v>750386</v>
      </c>
      <c r="AC335" s="27">
        <f>SUM(AC323:AC334)</f>
        <v>111388</v>
      </c>
      <c r="AD335" s="27">
        <f>SUM(AD323:AD334)</f>
        <v>861774</v>
      </c>
      <c r="AE335" s="27"/>
      <c r="AF335" s="27"/>
      <c r="AI335" s="120"/>
      <c r="AJ335" s="121"/>
      <c r="AK335" s="122"/>
      <c r="AL335" s="123"/>
      <c r="AM335" s="122"/>
      <c r="AN335" s="132"/>
    </row>
    <row r="336" spans="1:40" ht="15.75" thickBot="1" x14ac:dyDescent="0.25">
      <c r="A336" s="37" t="s">
        <v>137</v>
      </c>
      <c r="B336" s="30">
        <f t="shared" ref="B336:S336" si="200">AVERAGE(B323:B334)</f>
        <v>84425.416666666672</v>
      </c>
      <c r="C336" s="30">
        <f t="shared" si="200"/>
        <v>2781.25</v>
      </c>
      <c r="D336" s="30">
        <f t="shared" si="200"/>
        <v>334.83333333333331</v>
      </c>
      <c r="E336" s="30">
        <f t="shared" si="200"/>
        <v>15.666666666666666</v>
      </c>
      <c r="F336" s="30">
        <f>AVERAGE(F323:F334)</f>
        <v>94.666666666666671</v>
      </c>
      <c r="G336" s="30">
        <f>AVERAGE(G323:G334)</f>
        <v>434.58333333333331</v>
      </c>
      <c r="H336" s="30">
        <f>AVERAGE(H323:H334)</f>
        <v>11</v>
      </c>
      <c r="I336" s="30">
        <f>AVERAGE(I323:I334)</f>
        <v>97.166666666666671</v>
      </c>
      <c r="J336" s="30">
        <f t="shared" si="200"/>
        <v>772</v>
      </c>
      <c r="K336" s="30">
        <f t="shared" si="200"/>
        <v>49.25</v>
      </c>
      <c r="L336" s="30">
        <f>AVERAGE(L323:L334)</f>
        <v>92.833333333333329</v>
      </c>
      <c r="M336" s="52">
        <f t="shared" si="200"/>
        <v>117.14666666666666</v>
      </c>
      <c r="N336" s="38">
        <f t="shared" si="200"/>
        <v>15.030666666666669</v>
      </c>
      <c r="P336" s="38">
        <f t="shared" si="200"/>
        <v>12.756666666666666</v>
      </c>
      <c r="Q336" s="38">
        <f t="shared" si="200"/>
        <v>7.4916666666666663</v>
      </c>
      <c r="R336" s="38">
        <f t="shared" si="200"/>
        <v>2.67</v>
      </c>
      <c r="S336" s="38">
        <f t="shared" si="200"/>
        <v>4.043333333333333</v>
      </c>
      <c r="T336" s="30"/>
      <c r="U336" s="30"/>
      <c r="V336" s="52">
        <f t="shared" ref="V336:AA336" si="201">AVERAGE(V323:V334)</f>
        <v>89.945454545454538</v>
      </c>
      <c r="W336" s="52">
        <f t="shared" si="201"/>
        <v>8.0181818181818176</v>
      </c>
      <c r="X336" s="30">
        <f t="shared" si="201"/>
        <v>90.181818181818187</v>
      </c>
      <c r="Y336" s="52">
        <f t="shared" si="201"/>
        <v>8.8291666666666657</v>
      </c>
      <c r="Z336" s="52">
        <f t="shared" si="201"/>
        <v>1.6333333333333331</v>
      </c>
      <c r="AA336" s="30">
        <f t="shared" si="201"/>
        <v>81.166666666666671</v>
      </c>
      <c r="AB336" s="30">
        <f>AVERAGE(AB323:AB334)</f>
        <v>62532.166666666664</v>
      </c>
      <c r="AC336" s="30">
        <f>AVERAGE(AC323:AC334)</f>
        <v>9282.3333333333339</v>
      </c>
      <c r="AD336" s="30">
        <f>AVERAGE(AD323:AD334)</f>
        <v>71814.5</v>
      </c>
      <c r="AE336" s="38">
        <f>AVERAGE(AE323:AE334)</f>
        <v>0.7465163388911068</v>
      </c>
      <c r="AF336" s="38">
        <f t="shared" ref="AF336" si="202">AVERAGE(AF323:AF334)</f>
        <v>0.11030320089542094</v>
      </c>
      <c r="AI336" s="124">
        <f t="shared" ref="AI336" si="203">C336/$M$2</f>
        <v>0.44146825396825395</v>
      </c>
      <c r="AJ336" s="125">
        <f t="shared" ref="AJ336" si="204">(C336*D336)/1000</f>
        <v>931.25520833333326</v>
      </c>
      <c r="AK336" s="126">
        <f t="shared" si="196"/>
        <v>0.4549365942028985</v>
      </c>
      <c r="AL336" s="127">
        <f t="shared" ref="AL336" si="205">(C336*G336)/1000</f>
        <v>1208.6848958333333</v>
      </c>
      <c r="AM336" s="126">
        <f t="shared" si="198"/>
        <v>0.76741898148148147</v>
      </c>
      <c r="AN336" s="133">
        <f>AVERAGE(AN323:AN334)</f>
        <v>16049.344444444445</v>
      </c>
    </row>
    <row r="337" spans="1:40" ht="15.75" thickTop="1" x14ac:dyDescent="0.2"/>
    <row r="338" spans="1:40" ht="15.75" thickBot="1" x14ac:dyDescent="0.25"/>
    <row r="339" spans="1:40" ht="16.5" thickTop="1" x14ac:dyDescent="0.25">
      <c r="A339" s="34" t="s">
        <v>8</v>
      </c>
      <c r="B339" s="12" t="s">
        <v>9</v>
      </c>
      <c r="C339" s="12" t="s">
        <v>9</v>
      </c>
      <c r="D339" s="12" t="s">
        <v>70</v>
      </c>
      <c r="E339" s="12" t="s">
        <v>71</v>
      </c>
      <c r="F339" s="47" t="s">
        <v>4</v>
      </c>
      <c r="G339" s="12" t="s">
        <v>72</v>
      </c>
      <c r="H339" s="12" t="s">
        <v>73</v>
      </c>
      <c r="I339" s="47" t="s">
        <v>5</v>
      </c>
      <c r="J339" s="12" t="s">
        <v>74</v>
      </c>
      <c r="K339" s="12" t="s">
        <v>75</v>
      </c>
      <c r="L339" s="47" t="s">
        <v>17</v>
      </c>
      <c r="M339" s="12" t="s">
        <v>19</v>
      </c>
      <c r="N339" s="13" t="s">
        <v>20</v>
      </c>
      <c r="O339" s="56" t="s">
        <v>138</v>
      </c>
      <c r="P339" s="12" t="s">
        <v>82</v>
      </c>
      <c r="Q339" s="12" t="s">
        <v>83</v>
      </c>
      <c r="R339" s="12" t="s">
        <v>84</v>
      </c>
      <c r="S339" s="12" t="s">
        <v>85</v>
      </c>
      <c r="T339" s="153" t="s">
        <v>62</v>
      </c>
      <c r="U339" s="153"/>
      <c r="V339" s="12" t="s">
        <v>116</v>
      </c>
      <c r="W339" s="12" t="s">
        <v>117</v>
      </c>
      <c r="X339" s="86" t="s">
        <v>55</v>
      </c>
      <c r="Y339" s="12" t="s">
        <v>118</v>
      </c>
      <c r="Z339" s="12" t="s">
        <v>119</v>
      </c>
      <c r="AA339" s="86" t="s">
        <v>22</v>
      </c>
      <c r="AB339" s="13" t="s">
        <v>86</v>
      </c>
      <c r="AC339" s="13" t="s">
        <v>87</v>
      </c>
      <c r="AD339" s="13" t="s">
        <v>88</v>
      </c>
      <c r="AE339" s="13" t="s">
        <v>61</v>
      </c>
      <c r="AF339" s="13" t="s">
        <v>87</v>
      </c>
      <c r="AI339" s="108" t="s">
        <v>89</v>
      </c>
      <c r="AJ339" s="109" t="s">
        <v>90</v>
      </c>
      <c r="AK339" s="110" t="s">
        <v>91</v>
      </c>
      <c r="AL339" s="111" t="s">
        <v>89</v>
      </c>
      <c r="AM339" s="110" t="s">
        <v>89</v>
      </c>
      <c r="AN339" s="108" t="s">
        <v>172</v>
      </c>
    </row>
    <row r="340" spans="1:40" ht="16.5" thickBot="1" x14ac:dyDescent="0.3">
      <c r="A340" s="35" t="s">
        <v>139</v>
      </c>
      <c r="B340" s="16" t="s">
        <v>77</v>
      </c>
      <c r="C340" s="17" t="s">
        <v>78</v>
      </c>
      <c r="D340" s="16" t="s">
        <v>26</v>
      </c>
      <c r="E340" s="16" t="s">
        <v>26</v>
      </c>
      <c r="F340" s="48" t="s">
        <v>27</v>
      </c>
      <c r="G340" s="16" t="s">
        <v>26</v>
      </c>
      <c r="H340" s="16" t="s">
        <v>26</v>
      </c>
      <c r="I340" s="48" t="s">
        <v>27</v>
      </c>
      <c r="J340" s="16" t="s">
        <v>26</v>
      </c>
      <c r="K340" s="16" t="s">
        <v>26</v>
      </c>
      <c r="L340" s="48" t="s">
        <v>27</v>
      </c>
      <c r="M340" s="16" t="s">
        <v>29</v>
      </c>
      <c r="N340" s="18" t="s">
        <v>31</v>
      </c>
      <c r="O340" s="58"/>
      <c r="P340" s="16"/>
      <c r="Q340" s="16"/>
      <c r="R340" s="16"/>
      <c r="S340" s="16"/>
      <c r="T340" s="57" t="s">
        <v>66</v>
      </c>
      <c r="U340" s="57" t="s">
        <v>67</v>
      </c>
      <c r="V340" s="16" t="s">
        <v>26</v>
      </c>
      <c r="W340" s="16" t="s">
        <v>26</v>
      </c>
      <c r="X340" s="39" t="s">
        <v>57</v>
      </c>
      <c r="Y340" s="16" t="s">
        <v>26</v>
      </c>
      <c r="Z340" s="16" t="s">
        <v>26</v>
      </c>
      <c r="AA340" s="39" t="s">
        <v>57</v>
      </c>
      <c r="AB340" s="17" t="s">
        <v>64</v>
      </c>
      <c r="AC340" s="17" t="s">
        <v>64</v>
      </c>
      <c r="AD340" s="17" t="s">
        <v>64</v>
      </c>
      <c r="AE340" s="17" t="s">
        <v>65</v>
      </c>
      <c r="AF340" s="17" t="s">
        <v>65</v>
      </c>
      <c r="AI340" s="112" t="s">
        <v>9</v>
      </c>
      <c r="AJ340" s="113" t="s">
        <v>93</v>
      </c>
      <c r="AK340" s="114" t="s">
        <v>94</v>
      </c>
      <c r="AL340" s="115" t="s">
        <v>95</v>
      </c>
      <c r="AM340" s="114" t="s">
        <v>96</v>
      </c>
      <c r="AN340" s="130" t="s">
        <v>173</v>
      </c>
    </row>
    <row r="341" spans="1:40" ht="15.75" thickTop="1" x14ac:dyDescent="0.2">
      <c r="A341" s="20" t="s">
        <v>32</v>
      </c>
      <c r="B341" s="21">
        <v>69376</v>
      </c>
      <c r="C341" s="21">
        <v>2238</v>
      </c>
      <c r="D341" s="21">
        <v>225</v>
      </c>
      <c r="E341" s="21">
        <v>9</v>
      </c>
      <c r="F341" s="21">
        <v>95</v>
      </c>
      <c r="G341" s="21">
        <v>335</v>
      </c>
      <c r="H341" s="21">
        <v>15.9</v>
      </c>
      <c r="I341" s="21">
        <v>95</v>
      </c>
      <c r="J341" s="21">
        <v>650</v>
      </c>
      <c r="K341" s="21">
        <v>49</v>
      </c>
      <c r="L341" s="21">
        <v>92</v>
      </c>
      <c r="M341" s="40">
        <v>154.72</v>
      </c>
      <c r="N341" s="22">
        <v>15.6</v>
      </c>
      <c r="O341" s="49"/>
      <c r="P341" s="22">
        <v>7.25</v>
      </c>
      <c r="Q341" s="49">
        <v>1.57</v>
      </c>
      <c r="R341" s="49">
        <v>3.23</v>
      </c>
      <c r="S341" s="59">
        <v>1.93</v>
      </c>
      <c r="T341" s="60"/>
      <c r="U341" s="60"/>
      <c r="V341" s="40">
        <v>84.5</v>
      </c>
      <c r="W341" s="40">
        <v>7.7</v>
      </c>
      <c r="X341" s="46">
        <v>90</v>
      </c>
      <c r="Y341" s="40">
        <v>7.7</v>
      </c>
      <c r="Z341" s="40">
        <v>1.6</v>
      </c>
      <c r="AA341" s="46">
        <v>78</v>
      </c>
      <c r="AB341" s="21">
        <v>53025</v>
      </c>
      <c r="AC341" s="21">
        <v>8536</v>
      </c>
      <c r="AD341" s="21">
        <f t="shared" ref="AD341:AD352" si="206">SUM(AB341:AC341)</f>
        <v>61561</v>
      </c>
      <c r="AE341" s="22">
        <f t="shared" ref="AE341:AE352" si="207">AB341/B341</f>
        <v>0.764313307195572</v>
      </c>
      <c r="AF341" s="22">
        <f t="shared" ref="AF341:AF352" si="208">AC341/B341</f>
        <v>0.12303966789667897</v>
      </c>
      <c r="AI341" s="116">
        <f>C341/$M$2</f>
        <v>0.35523809523809524</v>
      </c>
      <c r="AJ341" s="117">
        <f>(C341*D341)/1000</f>
        <v>503.55</v>
      </c>
      <c r="AK341" s="118">
        <f>(AJ341)/$O$3</f>
        <v>0.24599413776257939</v>
      </c>
      <c r="AL341" s="119">
        <f>(C341*G341)/1000</f>
        <v>749.73</v>
      </c>
      <c r="AM341" s="118">
        <f>(AL341)/$Q$3</f>
        <v>0.47601904761904762</v>
      </c>
      <c r="AN341" s="131">
        <f>(0.8*C341*G341)/60</f>
        <v>9996.4</v>
      </c>
    </row>
    <row r="342" spans="1:40" x14ac:dyDescent="0.2">
      <c r="A342" s="20" t="s">
        <v>33</v>
      </c>
      <c r="B342" s="21">
        <v>66736</v>
      </c>
      <c r="C342" s="21">
        <v>2383</v>
      </c>
      <c r="D342" s="21">
        <v>254</v>
      </c>
      <c r="E342" s="21">
        <v>14</v>
      </c>
      <c r="F342" s="21">
        <v>94</v>
      </c>
      <c r="G342" s="21">
        <v>344</v>
      </c>
      <c r="H342" s="21">
        <v>8.3000000000000007</v>
      </c>
      <c r="I342" s="21">
        <v>97</v>
      </c>
      <c r="J342" s="21">
        <v>595</v>
      </c>
      <c r="K342" s="21">
        <v>50</v>
      </c>
      <c r="L342" s="21">
        <v>91</v>
      </c>
      <c r="M342" s="40">
        <v>155.22</v>
      </c>
      <c r="N342" s="22">
        <v>15.11</v>
      </c>
      <c r="O342" s="49">
        <v>1.69</v>
      </c>
      <c r="P342" s="22">
        <v>7.46</v>
      </c>
      <c r="Q342" s="49">
        <v>0.89</v>
      </c>
      <c r="R342" s="49">
        <v>2.59</v>
      </c>
      <c r="S342" s="59">
        <v>3.28</v>
      </c>
      <c r="T342" s="60"/>
      <c r="U342" s="60"/>
      <c r="V342" s="40">
        <v>60.2</v>
      </c>
      <c r="W342" s="40">
        <v>9.1999999999999993</v>
      </c>
      <c r="X342" s="46">
        <v>84</v>
      </c>
      <c r="Y342" s="40">
        <v>6.3</v>
      </c>
      <c r="Z342" s="40">
        <v>0.6</v>
      </c>
      <c r="AA342" s="46">
        <v>89</v>
      </c>
      <c r="AB342" s="21">
        <v>49527</v>
      </c>
      <c r="AC342" s="21">
        <v>8277</v>
      </c>
      <c r="AD342" s="21">
        <f t="shared" si="206"/>
        <v>57804</v>
      </c>
      <c r="AE342" s="22">
        <f t="shared" si="207"/>
        <v>0.74213318149124907</v>
      </c>
      <c r="AF342" s="22">
        <f t="shared" si="208"/>
        <v>0.1240260129465356</v>
      </c>
      <c r="AI342" s="116">
        <f t="shared" ref="AI342:AI352" si="209">C342/$M$2</f>
        <v>0.37825396825396823</v>
      </c>
      <c r="AJ342" s="117">
        <f t="shared" ref="AJ342:AJ352" si="210">(C342*D342)/1000</f>
        <v>605.28200000000004</v>
      </c>
      <c r="AK342" s="118">
        <f t="shared" ref="AK342:AK354" si="211">(AJ342)/$O$3</f>
        <v>0.29569223253541771</v>
      </c>
      <c r="AL342" s="119">
        <f t="shared" ref="AL342:AL352" si="212">(C342*G342)/1000</f>
        <v>819.75199999999995</v>
      </c>
      <c r="AM342" s="118">
        <f t="shared" ref="AM342:AM354" si="213">(AL342)/$Q$3</f>
        <v>0.52047746031746034</v>
      </c>
      <c r="AN342" s="131">
        <f t="shared" ref="AN342:AN352" si="214">(0.8*C342*G342)/60</f>
        <v>10930.026666666667</v>
      </c>
    </row>
    <row r="343" spans="1:40" x14ac:dyDescent="0.2">
      <c r="A343" s="20" t="s">
        <v>34</v>
      </c>
      <c r="B343" s="21">
        <v>91819</v>
      </c>
      <c r="C343" s="21">
        <v>2962</v>
      </c>
      <c r="D343" s="21">
        <v>217</v>
      </c>
      <c r="E343" s="21">
        <v>17</v>
      </c>
      <c r="F343" s="21">
        <v>92</v>
      </c>
      <c r="G343" s="21">
        <v>249</v>
      </c>
      <c r="H343" s="21">
        <v>15</v>
      </c>
      <c r="I343" s="21">
        <v>92</v>
      </c>
      <c r="J343" s="21">
        <v>512</v>
      </c>
      <c r="K343" s="21">
        <v>54</v>
      </c>
      <c r="L343" s="21">
        <v>88</v>
      </c>
      <c r="M343" s="40">
        <v>181.18</v>
      </c>
      <c r="N343" s="22">
        <v>15.041</v>
      </c>
      <c r="O343" s="49">
        <v>2.41</v>
      </c>
      <c r="P343" s="22">
        <v>7.44</v>
      </c>
      <c r="Q343" s="49">
        <v>1.4</v>
      </c>
      <c r="R343" s="49">
        <v>1.66</v>
      </c>
      <c r="S343" s="59">
        <v>1.47</v>
      </c>
      <c r="T343" s="60"/>
      <c r="U343" s="60"/>
      <c r="V343" s="40">
        <v>50.9</v>
      </c>
      <c r="W343" s="40">
        <v>7.4</v>
      </c>
      <c r="X343" s="46">
        <v>84</v>
      </c>
      <c r="Y343" s="40">
        <v>5.7</v>
      </c>
      <c r="Z343" s="40">
        <v>0.8</v>
      </c>
      <c r="AA343" s="46">
        <v>83</v>
      </c>
      <c r="AB343" s="21">
        <v>57004</v>
      </c>
      <c r="AC343" s="21">
        <v>10679</v>
      </c>
      <c r="AD343" s="21">
        <f t="shared" si="206"/>
        <v>67683</v>
      </c>
      <c r="AE343" s="22">
        <f t="shared" si="207"/>
        <v>0.62083011141484878</v>
      </c>
      <c r="AF343" s="22">
        <f t="shared" si="208"/>
        <v>0.11630490421372483</v>
      </c>
      <c r="AI343" s="116">
        <f t="shared" si="209"/>
        <v>0.47015873015873016</v>
      </c>
      <c r="AJ343" s="117">
        <f t="shared" si="210"/>
        <v>642.75400000000002</v>
      </c>
      <c r="AK343" s="118">
        <f t="shared" si="211"/>
        <v>0.31399804592085978</v>
      </c>
      <c r="AL343" s="119">
        <f t="shared" si="212"/>
        <v>737.53800000000001</v>
      </c>
      <c r="AM343" s="118">
        <f t="shared" si="213"/>
        <v>0.46827809523809527</v>
      </c>
      <c r="AN343" s="131">
        <f t="shared" si="214"/>
        <v>9833.84</v>
      </c>
    </row>
    <row r="344" spans="1:40" x14ac:dyDescent="0.2">
      <c r="A344" s="20" t="s">
        <v>35</v>
      </c>
      <c r="B344" s="21">
        <v>85264</v>
      </c>
      <c r="C344" s="21">
        <v>2842</v>
      </c>
      <c r="D344" s="21">
        <v>220</v>
      </c>
      <c r="E344" s="21">
        <v>10</v>
      </c>
      <c r="F344" s="21">
        <v>95</v>
      </c>
      <c r="G344" s="21">
        <v>256</v>
      </c>
      <c r="H344" s="21">
        <v>16.399999999999999</v>
      </c>
      <c r="I344" s="21">
        <v>93</v>
      </c>
      <c r="J344" s="21">
        <v>523</v>
      </c>
      <c r="K344" s="21">
        <v>37</v>
      </c>
      <c r="L344" s="21">
        <v>92</v>
      </c>
      <c r="M344" s="40">
        <v>155.54</v>
      </c>
      <c r="N344" s="22">
        <v>15.25</v>
      </c>
      <c r="O344" s="49">
        <v>1.925</v>
      </c>
      <c r="P344" s="22">
        <v>7.51</v>
      </c>
      <c r="Q344" s="49">
        <v>7.53</v>
      </c>
      <c r="R344" s="49">
        <v>1.29</v>
      </c>
      <c r="S344" s="59">
        <v>1.18</v>
      </c>
      <c r="T344" s="60"/>
      <c r="U344" s="60"/>
      <c r="V344" s="40">
        <v>48.4</v>
      </c>
      <c r="W344" s="40">
        <v>9.6999999999999993</v>
      </c>
      <c r="X344" s="46">
        <v>78</v>
      </c>
      <c r="Y344" s="40">
        <v>6.7</v>
      </c>
      <c r="Z344" s="40">
        <v>0.7</v>
      </c>
      <c r="AA344" s="46">
        <v>90</v>
      </c>
      <c r="AB344" s="21">
        <v>61456</v>
      </c>
      <c r="AC344" s="21">
        <v>10160</v>
      </c>
      <c r="AD344" s="21">
        <f t="shared" si="206"/>
        <v>71616</v>
      </c>
      <c r="AE344" s="22">
        <f t="shared" si="207"/>
        <v>0.72077312816663541</v>
      </c>
      <c r="AF344" s="22">
        <f t="shared" si="208"/>
        <v>0.11915931694501783</v>
      </c>
      <c r="AI344" s="116">
        <f t="shared" si="209"/>
        <v>0.45111111111111113</v>
      </c>
      <c r="AJ344" s="117">
        <f t="shared" si="210"/>
        <v>625.24</v>
      </c>
      <c r="AK344" s="118">
        <f t="shared" si="211"/>
        <v>0.30544211040547142</v>
      </c>
      <c r="AL344" s="119">
        <f t="shared" si="212"/>
        <v>727.55200000000002</v>
      </c>
      <c r="AM344" s="118">
        <f t="shared" si="213"/>
        <v>0.46193777777777778</v>
      </c>
      <c r="AN344" s="131">
        <f t="shared" si="214"/>
        <v>9700.6933333333327</v>
      </c>
    </row>
    <row r="345" spans="1:40" x14ac:dyDescent="0.2">
      <c r="A345" s="20" t="s">
        <v>109</v>
      </c>
      <c r="B345" s="21">
        <v>80933</v>
      </c>
      <c r="C345" s="21">
        <v>2611</v>
      </c>
      <c r="D345" s="21">
        <v>208</v>
      </c>
      <c r="E345" s="21">
        <v>14</v>
      </c>
      <c r="F345" s="21">
        <v>93</v>
      </c>
      <c r="G345" s="21">
        <v>255</v>
      </c>
      <c r="H345" s="21">
        <v>10.1</v>
      </c>
      <c r="I345" s="21">
        <v>96</v>
      </c>
      <c r="J345" s="21">
        <v>473</v>
      </c>
      <c r="K345" s="21">
        <v>47</v>
      </c>
      <c r="L345" s="21">
        <v>89</v>
      </c>
      <c r="M345" s="40">
        <v>183.58</v>
      </c>
      <c r="N345" s="22">
        <v>15.05</v>
      </c>
      <c r="O345" s="49">
        <v>2.19</v>
      </c>
      <c r="P345" s="22">
        <v>7.37</v>
      </c>
      <c r="Q345" s="49">
        <v>7.56</v>
      </c>
      <c r="R345" s="49">
        <v>1.98</v>
      </c>
      <c r="S345" s="59">
        <v>1.3</v>
      </c>
      <c r="T345" s="60"/>
      <c r="U345" s="60"/>
      <c r="V345" s="40">
        <v>40.1</v>
      </c>
      <c r="W345" s="40">
        <v>8.3000000000000007</v>
      </c>
      <c r="X345" s="46">
        <v>79</v>
      </c>
      <c r="Y345" s="40">
        <v>5.3</v>
      </c>
      <c r="Z345" s="40">
        <v>1.4</v>
      </c>
      <c r="AA345" s="46">
        <v>72</v>
      </c>
      <c r="AB345" s="21">
        <v>53397</v>
      </c>
      <c r="AC345" s="21">
        <v>9849</v>
      </c>
      <c r="AD345" s="21">
        <f t="shared" si="206"/>
        <v>63246</v>
      </c>
      <c r="AE345" s="22">
        <f t="shared" si="207"/>
        <v>0.65976795621069284</v>
      </c>
      <c r="AF345" s="22">
        <f t="shared" si="208"/>
        <v>0.12169325244337909</v>
      </c>
      <c r="AI345" s="116">
        <f t="shared" si="209"/>
        <v>0.41444444444444445</v>
      </c>
      <c r="AJ345" s="117">
        <f t="shared" si="210"/>
        <v>543.08799999999997</v>
      </c>
      <c r="AK345" s="118">
        <f t="shared" si="211"/>
        <v>0.26530923302393744</v>
      </c>
      <c r="AL345" s="119">
        <f t="shared" si="212"/>
        <v>665.80499999999995</v>
      </c>
      <c r="AM345" s="118">
        <f t="shared" si="213"/>
        <v>0.42273333333333329</v>
      </c>
      <c r="AN345" s="131">
        <f t="shared" si="214"/>
        <v>8877.4</v>
      </c>
    </row>
    <row r="346" spans="1:40" x14ac:dyDescent="0.2">
      <c r="A346" s="20" t="s">
        <v>37</v>
      </c>
      <c r="B346" s="21">
        <v>86093</v>
      </c>
      <c r="C346" s="21">
        <v>2870</v>
      </c>
      <c r="D346" s="21">
        <v>216</v>
      </c>
      <c r="E346" s="21">
        <v>16</v>
      </c>
      <c r="F346" s="21">
        <v>93</v>
      </c>
      <c r="G346" s="21">
        <v>259</v>
      </c>
      <c r="H346" s="21">
        <v>12.8</v>
      </c>
      <c r="I346" s="21">
        <v>95</v>
      </c>
      <c r="J346" s="21">
        <v>535</v>
      </c>
      <c r="K346" s="21">
        <v>54</v>
      </c>
      <c r="L346" s="21">
        <v>89</v>
      </c>
      <c r="M346" s="40">
        <v>161.96</v>
      </c>
      <c r="N346" s="22">
        <v>15.36</v>
      </c>
      <c r="O346" s="49">
        <v>2.085</v>
      </c>
      <c r="P346" s="22">
        <v>7.02</v>
      </c>
      <c r="Q346" s="49">
        <v>7.33</v>
      </c>
      <c r="R346" s="49">
        <v>1.27</v>
      </c>
      <c r="S346" s="59">
        <v>1.5</v>
      </c>
      <c r="T346" s="60"/>
      <c r="U346" s="60"/>
      <c r="V346" s="40">
        <v>57.5</v>
      </c>
      <c r="W346" s="40">
        <v>6.3</v>
      </c>
      <c r="X346" s="46">
        <v>89</v>
      </c>
      <c r="Y346" s="40">
        <v>7.2</v>
      </c>
      <c r="Z346" s="40">
        <v>1</v>
      </c>
      <c r="AA346" s="46">
        <v>86</v>
      </c>
      <c r="AB346" s="21">
        <v>53752</v>
      </c>
      <c r="AC346" s="21">
        <v>10065</v>
      </c>
      <c r="AD346" s="21">
        <f t="shared" si="206"/>
        <v>63817</v>
      </c>
      <c r="AE346" s="22">
        <f t="shared" si="207"/>
        <v>0.62434808869478353</v>
      </c>
      <c r="AF346" s="22">
        <f t="shared" si="208"/>
        <v>0.11690845945663411</v>
      </c>
      <c r="AI346" s="116">
        <f t="shared" si="209"/>
        <v>0.45555555555555555</v>
      </c>
      <c r="AJ346" s="117">
        <f t="shared" si="210"/>
        <v>619.91999999999996</v>
      </c>
      <c r="AK346" s="118">
        <f t="shared" si="211"/>
        <v>0.30284318514899849</v>
      </c>
      <c r="AL346" s="119">
        <f t="shared" si="212"/>
        <v>743.33</v>
      </c>
      <c r="AM346" s="118">
        <f t="shared" si="213"/>
        <v>0.47195555555555557</v>
      </c>
      <c r="AN346" s="131">
        <f t="shared" si="214"/>
        <v>9911.0666666666675</v>
      </c>
    </row>
    <row r="347" spans="1:40" x14ac:dyDescent="0.2">
      <c r="A347" s="20" t="s">
        <v>38</v>
      </c>
      <c r="B347" s="21">
        <v>108748</v>
      </c>
      <c r="C347" s="21">
        <v>3508</v>
      </c>
      <c r="D347" s="21">
        <v>281</v>
      </c>
      <c r="E347" s="21">
        <v>12</v>
      </c>
      <c r="F347" s="21">
        <v>96</v>
      </c>
      <c r="G347" s="21">
        <v>266</v>
      </c>
      <c r="H347" s="21">
        <v>15.6</v>
      </c>
      <c r="I347" s="21">
        <v>94</v>
      </c>
      <c r="J347" s="21">
        <v>572</v>
      </c>
      <c r="K347" s="21">
        <v>64</v>
      </c>
      <c r="L347" s="21">
        <v>87</v>
      </c>
      <c r="M347" s="40">
        <v>120.1</v>
      </c>
      <c r="N347" s="22">
        <v>15.77</v>
      </c>
      <c r="O347" s="49">
        <v>2.2050000000000001</v>
      </c>
      <c r="P347" s="22">
        <v>7.04</v>
      </c>
      <c r="Q347" s="49">
        <v>7.28</v>
      </c>
      <c r="R347" s="49">
        <v>1.94</v>
      </c>
      <c r="S347" s="59">
        <v>1.74</v>
      </c>
      <c r="T347" s="60"/>
      <c r="U347" s="60"/>
      <c r="V347" s="40">
        <v>67.5</v>
      </c>
      <c r="W347" s="40">
        <v>5.9</v>
      </c>
      <c r="X347" s="46">
        <v>91</v>
      </c>
      <c r="Y347" s="40">
        <v>6.4</v>
      </c>
      <c r="Z347" s="40">
        <v>1.9</v>
      </c>
      <c r="AA347" s="46">
        <v>75</v>
      </c>
      <c r="AB347" s="21">
        <v>76288</v>
      </c>
      <c r="AC347" s="21">
        <v>11915</v>
      </c>
      <c r="AD347" s="21">
        <f t="shared" si="206"/>
        <v>88203</v>
      </c>
      <c r="AE347" s="22">
        <f t="shared" si="207"/>
        <v>0.7015117519402656</v>
      </c>
      <c r="AF347" s="22">
        <f t="shared" si="208"/>
        <v>0.10956523338360245</v>
      </c>
      <c r="AI347" s="116">
        <f t="shared" si="209"/>
        <v>0.55682539682539678</v>
      </c>
      <c r="AJ347" s="117">
        <f t="shared" si="210"/>
        <v>985.74800000000005</v>
      </c>
      <c r="AK347" s="118">
        <f t="shared" si="211"/>
        <v>0.48155740107474354</v>
      </c>
      <c r="AL347" s="119">
        <f t="shared" si="212"/>
        <v>933.12800000000004</v>
      </c>
      <c r="AM347" s="118">
        <f t="shared" si="213"/>
        <v>0.59246222222222222</v>
      </c>
      <c r="AN347" s="131">
        <f t="shared" si="214"/>
        <v>12441.706666666667</v>
      </c>
    </row>
    <row r="348" spans="1:40" x14ac:dyDescent="0.2">
      <c r="A348" s="20" t="s">
        <v>39</v>
      </c>
      <c r="B348" s="21">
        <v>112035</v>
      </c>
      <c r="C348" s="21">
        <v>3614</v>
      </c>
      <c r="D348" s="21">
        <v>228</v>
      </c>
      <c r="E348" s="21">
        <v>13</v>
      </c>
      <c r="F348" s="21">
        <v>94</v>
      </c>
      <c r="G348" s="21">
        <v>300</v>
      </c>
      <c r="H348" s="21">
        <v>12.6</v>
      </c>
      <c r="I348" s="21">
        <v>95</v>
      </c>
      <c r="J348" s="21">
        <v>663</v>
      </c>
      <c r="K348" s="21">
        <v>55</v>
      </c>
      <c r="L348" s="21">
        <v>88</v>
      </c>
      <c r="M348" s="40">
        <v>131.38999999999999</v>
      </c>
      <c r="N348" s="22">
        <v>15.59</v>
      </c>
      <c r="O348" s="49">
        <v>2.39</v>
      </c>
      <c r="P348" s="22">
        <v>6.86</v>
      </c>
      <c r="Q348" s="49">
        <v>7.33</v>
      </c>
      <c r="R348" s="49">
        <v>2.23</v>
      </c>
      <c r="S348" s="59">
        <v>1.68</v>
      </c>
      <c r="T348" s="60"/>
      <c r="U348" s="60"/>
      <c r="V348" s="40">
        <v>65.2</v>
      </c>
      <c r="W348" s="40">
        <v>13.5</v>
      </c>
      <c r="X348" s="46">
        <v>76</v>
      </c>
      <c r="Y348" s="40">
        <v>7.3</v>
      </c>
      <c r="Z348" s="40">
        <v>1.6</v>
      </c>
      <c r="AA348" s="46">
        <v>79</v>
      </c>
      <c r="AB348" s="21">
        <v>93158</v>
      </c>
      <c r="AC348" s="21">
        <v>11971</v>
      </c>
      <c r="AD348" s="21">
        <f t="shared" si="206"/>
        <v>105129</v>
      </c>
      <c r="AE348" s="22">
        <f t="shared" si="207"/>
        <v>0.83150801088945414</v>
      </c>
      <c r="AF348" s="22">
        <f t="shared" si="208"/>
        <v>0.10685053777837283</v>
      </c>
      <c r="AI348" s="116">
        <f t="shared" si="209"/>
        <v>0.57365079365079363</v>
      </c>
      <c r="AJ348" s="117">
        <f t="shared" si="210"/>
        <v>823.99199999999996</v>
      </c>
      <c r="AK348" s="118">
        <f t="shared" si="211"/>
        <v>0.40253639472398628</v>
      </c>
      <c r="AL348" s="119">
        <f t="shared" si="212"/>
        <v>1084.2</v>
      </c>
      <c r="AM348" s="118">
        <f t="shared" si="213"/>
        <v>0.68838095238095243</v>
      </c>
      <c r="AN348" s="131">
        <f t="shared" si="214"/>
        <v>14456.000000000002</v>
      </c>
    </row>
    <row r="349" spans="1:40" x14ac:dyDescent="0.2">
      <c r="A349" s="20" t="s">
        <v>40</v>
      </c>
      <c r="B349" s="21">
        <v>103680</v>
      </c>
      <c r="C349" s="21">
        <v>3456</v>
      </c>
      <c r="D349" s="21">
        <v>205</v>
      </c>
      <c r="E349" s="21">
        <v>18</v>
      </c>
      <c r="F349" s="21">
        <v>91</v>
      </c>
      <c r="G349" s="21">
        <v>284</v>
      </c>
      <c r="H349" s="2">
        <v>13.4</v>
      </c>
      <c r="I349" s="21">
        <v>95</v>
      </c>
      <c r="J349" s="21">
        <v>550</v>
      </c>
      <c r="K349" s="21">
        <v>53</v>
      </c>
      <c r="L349" s="21">
        <v>90</v>
      </c>
      <c r="M349" s="40">
        <v>131.16</v>
      </c>
      <c r="N349" s="22">
        <v>15.53</v>
      </c>
      <c r="O349" s="49">
        <v>2.2949999999999999</v>
      </c>
      <c r="P349" s="22">
        <v>7.06</v>
      </c>
      <c r="Q349" s="49">
        <v>7.55</v>
      </c>
      <c r="R349" s="49">
        <v>0.2429</v>
      </c>
      <c r="S349" s="59">
        <v>0.20780000000000001</v>
      </c>
      <c r="T349" s="60"/>
      <c r="U349" s="60"/>
      <c r="V349" s="40">
        <v>57</v>
      </c>
      <c r="W349" s="40">
        <v>13.7</v>
      </c>
      <c r="X349" s="46">
        <v>77</v>
      </c>
      <c r="Y349" s="40">
        <v>6.4</v>
      </c>
      <c r="Z349" s="40">
        <v>1.4</v>
      </c>
      <c r="AA349" s="46">
        <v>78</v>
      </c>
      <c r="AB349" s="21">
        <v>67342</v>
      </c>
      <c r="AC349" s="21">
        <v>9777</v>
      </c>
      <c r="AD349" s="21">
        <f t="shared" si="206"/>
        <v>77119</v>
      </c>
      <c r="AE349" s="22">
        <f t="shared" si="207"/>
        <v>0.64951774691358022</v>
      </c>
      <c r="AF349" s="22">
        <f t="shared" si="208"/>
        <v>9.4299768518518512E-2</v>
      </c>
      <c r="AI349" s="116">
        <f t="shared" si="209"/>
        <v>0.5485714285714286</v>
      </c>
      <c r="AJ349" s="117">
        <f t="shared" si="210"/>
        <v>708.48</v>
      </c>
      <c r="AK349" s="118">
        <f t="shared" si="211"/>
        <v>0.34610649731314119</v>
      </c>
      <c r="AL349" s="119">
        <f t="shared" si="212"/>
        <v>981.50400000000002</v>
      </c>
      <c r="AM349" s="118">
        <f t="shared" si="213"/>
        <v>0.62317714285714287</v>
      </c>
      <c r="AN349" s="131">
        <f t="shared" si="214"/>
        <v>13086.720000000001</v>
      </c>
    </row>
    <row r="350" spans="1:40" x14ac:dyDescent="0.2">
      <c r="A350" s="20" t="s">
        <v>41</v>
      </c>
      <c r="B350" s="21">
        <v>84850</v>
      </c>
      <c r="C350" s="21">
        <v>2737</v>
      </c>
      <c r="D350" s="21">
        <v>216</v>
      </c>
      <c r="E350" s="21">
        <v>24</v>
      </c>
      <c r="F350" s="21">
        <v>88</v>
      </c>
      <c r="G350" s="21">
        <v>284</v>
      </c>
      <c r="H350" s="21">
        <v>7.4</v>
      </c>
      <c r="I350" s="21">
        <v>97</v>
      </c>
      <c r="J350" s="21">
        <v>526</v>
      </c>
      <c r="K350" s="24">
        <v>38</v>
      </c>
      <c r="L350" s="21">
        <v>92</v>
      </c>
      <c r="M350" s="40">
        <v>109.22</v>
      </c>
      <c r="N350" s="22">
        <v>15.66</v>
      </c>
      <c r="O350" s="49">
        <v>1.99</v>
      </c>
      <c r="P350" s="22">
        <v>7.23</v>
      </c>
      <c r="Q350" s="49">
        <v>5.82</v>
      </c>
      <c r="R350" s="49">
        <v>2.1800000000000002</v>
      </c>
      <c r="S350" s="59">
        <v>2</v>
      </c>
      <c r="T350" s="60"/>
      <c r="U350" s="60"/>
      <c r="V350" s="40">
        <v>36.1</v>
      </c>
      <c r="W350" s="40">
        <v>8.4</v>
      </c>
      <c r="X350" s="46">
        <v>71</v>
      </c>
      <c r="Y350" s="40">
        <v>4.8</v>
      </c>
      <c r="Z350" s="40">
        <v>0.8</v>
      </c>
      <c r="AA350" s="46">
        <v>81</v>
      </c>
      <c r="AB350" s="21">
        <v>61308</v>
      </c>
      <c r="AC350" s="21">
        <v>9822</v>
      </c>
      <c r="AD350" s="21">
        <f t="shared" si="206"/>
        <v>71130</v>
      </c>
      <c r="AE350" s="22">
        <f t="shared" si="207"/>
        <v>0.72254566882734239</v>
      </c>
      <c r="AF350" s="22">
        <f t="shared" si="208"/>
        <v>0.11575721862109606</v>
      </c>
      <c r="AI350" s="116">
        <f t="shared" si="209"/>
        <v>0.43444444444444447</v>
      </c>
      <c r="AJ350" s="117">
        <f t="shared" si="210"/>
        <v>591.19200000000001</v>
      </c>
      <c r="AK350" s="118">
        <f t="shared" si="211"/>
        <v>0.28880898876404493</v>
      </c>
      <c r="AL350" s="119">
        <f t="shared" si="212"/>
        <v>777.30799999999999</v>
      </c>
      <c r="AM350" s="118">
        <f t="shared" si="213"/>
        <v>0.49352888888888891</v>
      </c>
      <c r="AN350" s="131">
        <f t="shared" si="214"/>
        <v>10364.106666666667</v>
      </c>
    </row>
    <row r="351" spans="1:40" x14ac:dyDescent="0.2">
      <c r="A351" s="20" t="s">
        <v>42</v>
      </c>
      <c r="B351" s="21">
        <v>75255</v>
      </c>
      <c r="C351" s="21">
        <v>2509</v>
      </c>
      <c r="D351" s="21">
        <v>235</v>
      </c>
      <c r="E351" s="21">
        <v>20</v>
      </c>
      <c r="F351" s="21">
        <v>90</v>
      </c>
      <c r="G351" s="21">
        <v>292</v>
      </c>
      <c r="H351" s="21">
        <v>12.3</v>
      </c>
      <c r="I351" s="21">
        <v>94</v>
      </c>
      <c r="J351" s="21">
        <v>598</v>
      </c>
      <c r="K351" s="21">
        <v>41</v>
      </c>
      <c r="L351" s="21">
        <v>90</v>
      </c>
      <c r="M351" s="40">
        <v>107.74</v>
      </c>
      <c r="N351" s="22">
        <v>15.88</v>
      </c>
      <c r="O351" s="49">
        <v>1.87</v>
      </c>
      <c r="P351" s="22">
        <v>7.24</v>
      </c>
      <c r="Q351" s="49">
        <v>5.87</v>
      </c>
      <c r="R351" s="49">
        <v>2.17</v>
      </c>
      <c r="S351" s="59">
        <v>2.02</v>
      </c>
      <c r="T351" s="60"/>
      <c r="U351" s="60"/>
      <c r="V351" s="40">
        <v>42</v>
      </c>
      <c r="W351" s="40">
        <v>7</v>
      </c>
      <c r="X351" s="46">
        <v>83</v>
      </c>
      <c r="Y351" s="40">
        <v>4.8</v>
      </c>
      <c r="Z351" s="40">
        <v>0.9</v>
      </c>
      <c r="AA351" s="46">
        <v>82</v>
      </c>
      <c r="AB351" s="21">
        <v>60345</v>
      </c>
      <c r="AC351" s="21">
        <v>9704</v>
      </c>
      <c r="AD351" s="21">
        <f t="shared" si="206"/>
        <v>70049</v>
      </c>
      <c r="AE351" s="22">
        <f t="shared" si="207"/>
        <v>0.80187362965915887</v>
      </c>
      <c r="AF351" s="22">
        <f t="shared" si="208"/>
        <v>0.12894824264168495</v>
      </c>
      <c r="AI351" s="116">
        <f t="shared" si="209"/>
        <v>0.39825396825396825</v>
      </c>
      <c r="AJ351" s="117">
        <f t="shared" si="210"/>
        <v>589.61500000000001</v>
      </c>
      <c r="AK351" s="118">
        <f t="shared" si="211"/>
        <v>0.28803859306301904</v>
      </c>
      <c r="AL351" s="119">
        <f t="shared" si="212"/>
        <v>732.62800000000004</v>
      </c>
      <c r="AM351" s="118">
        <f t="shared" si="213"/>
        <v>0.46516063492063497</v>
      </c>
      <c r="AN351" s="131">
        <f t="shared" si="214"/>
        <v>9768.373333333333</v>
      </c>
    </row>
    <row r="352" spans="1:40" ht="15.75" thickBot="1" x14ac:dyDescent="0.25">
      <c r="A352" s="20" t="s">
        <v>43</v>
      </c>
      <c r="B352" s="21">
        <v>68722</v>
      </c>
      <c r="C352" s="21">
        <v>2217</v>
      </c>
      <c r="D352" s="21">
        <v>261</v>
      </c>
      <c r="E352" s="21">
        <v>20</v>
      </c>
      <c r="F352" s="21">
        <v>92</v>
      </c>
      <c r="G352" s="21">
        <v>341</v>
      </c>
      <c r="H352" s="21">
        <v>20.6</v>
      </c>
      <c r="I352" s="21">
        <v>94</v>
      </c>
      <c r="J352" s="21">
        <v>638</v>
      </c>
      <c r="K352" s="21">
        <v>61</v>
      </c>
      <c r="L352" s="21">
        <v>90</v>
      </c>
      <c r="M352" s="40">
        <v>80.02</v>
      </c>
      <c r="N352" s="22">
        <v>14.94</v>
      </c>
      <c r="O352" s="49">
        <v>1.84</v>
      </c>
      <c r="P352" s="22">
        <v>7.23</v>
      </c>
      <c r="Q352" s="49">
        <v>5.89</v>
      </c>
      <c r="R352" s="49">
        <v>2.0099999999999998</v>
      </c>
      <c r="S352" s="59">
        <v>1.71</v>
      </c>
      <c r="T352" s="61"/>
      <c r="U352" s="61"/>
      <c r="V352" s="40">
        <v>68</v>
      </c>
      <c r="W352" s="40">
        <v>19.399999999999999</v>
      </c>
      <c r="X352" s="46">
        <v>71</v>
      </c>
      <c r="Y352" s="40">
        <v>6.8</v>
      </c>
      <c r="Z352" s="40">
        <v>1.5</v>
      </c>
      <c r="AA352" s="46">
        <v>77</v>
      </c>
      <c r="AB352" s="21">
        <v>79640</v>
      </c>
      <c r="AC352" s="21">
        <v>9522</v>
      </c>
      <c r="AD352" s="21">
        <f t="shared" si="206"/>
        <v>89162</v>
      </c>
      <c r="AE352" s="22">
        <f t="shared" si="207"/>
        <v>1.1588719769506126</v>
      </c>
      <c r="AF352" s="22">
        <f t="shared" si="208"/>
        <v>0.13855824917784698</v>
      </c>
      <c r="AI352" s="116">
        <f t="shared" si="209"/>
        <v>0.35190476190476189</v>
      </c>
      <c r="AJ352" s="117">
        <f t="shared" si="210"/>
        <v>578.63699999999994</v>
      </c>
      <c r="AK352" s="118">
        <f t="shared" si="211"/>
        <v>0.28267562286272591</v>
      </c>
      <c r="AL352" s="119">
        <f t="shared" si="212"/>
        <v>755.99699999999996</v>
      </c>
      <c r="AM352" s="118">
        <f t="shared" si="213"/>
        <v>0.47999809523809522</v>
      </c>
      <c r="AN352" s="131">
        <f t="shared" si="214"/>
        <v>10079.960000000001</v>
      </c>
    </row>
    <row r="353" spans="1:40" ht="16.5" thickTop="1" x14ac:dyDescent="0.25">
      <c r="A353" s="36" t="s">
        <v>140</v>
      </c>
      <c r="B353" s="55">
        <f>SUM(B341:B352)</f>
        <v>1033511</v>
      </c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51">
        <f>SUM(M341:M352)</f>
        <v>1671.8300000000002</v>
      </c>
      <c r="N353" s="45"/>
      <c r="O353" s="45"/>
      <c r="P353" s="45"/>
      <c r="Q353" s="45"/>
      <c r="R353" s="45"/>
      <c r="S353" s="45"/>
      <c r="T353" s="62">
        <f>SUM(T341:T352)</f>
        <v>0</v>
      </c>
      <c r="U353" s="62">
        <f>SUM(U341:U352)</f>
        <v>0</v>
      </c>
      <c r="V353" s="51"/>
      <c r="W353" s="51"/>
      <c r="X353" s="27"/>
      <c r="Y353" s="51"/>
      <c r="Z353" s="51"/>
      <c r="AA353" s="27"/>
      <c r="AB353" s="27">
        <f>SUM(AB341:AB352)</f>
        <v>766242</v>
      </c>
      <c r="AC353" s="27">
        <f>SUM(AC341:AC352)</f>
        <v>120277</v>
      </c>
      <c r="AD353" s="27">
        <f>SUM(AD341:AD352)</f>
        <v>886519</v>
      </c>
      <c r="AE353" s="27"/>
      <c r="AF353" s="27"/>
      <c r="AI353" s="120"/>
      <c r="AJ353" s="121"/>
      <c r="AK353" s="122"/>
      <c r="AL353" s="123"/>
      <c r="AM353" s="122"/>
      <c r="AN353" s="132"/>
    </row>
    <row r="354" spans="1:40" ht="15.75" thickBot="1" x14ac:dyDescent="0.25">
      <c r="A354" s="37" t="s">
        <v>141</v>
      </c>
      <c r="B354" s="30">
        <f t="shared" ref="B354:S354" si="215">AVERAGE(B341:B352)</f>
        <v>86125.916666666672</v>
      </c>
      <c r="C354" s="30">
        <f t="shared" si="215"/>
        <v>2828.9166666666665</v>
      </c>
      <c r="D354" s="30">
        <f t="shared" si="215"/>
        <v>230.5</v>
      </c>
      <c r="E354" s="30">
        <f t="shared" si="215"/>
        <v>15.583333333333334</v>
      </c>
      <c r="F354" s="30">
        <f>AVERAGE(F341:F352)</f>
        <v>92.75</v>
      </c>
      <c r="G354" s="30">
        <f>AVERAGE(G341:G352)</f>
        <v>288.75</v>
      </c>
      <c r="H354" s="30">
        <f>AVERAGE(H341:H352)</f>
        <v>13.366666666666667</v>
      </c>
      <c r="I354" s="30">
        <f>AVERAGE(I341:I352)</f>
        <v>94.75</v>
      </c>
      <c r="J354" s="30">
        <f t="shared" si="215"/>
        <v>569.58333333333337</v>
      </c>
      <c r="K354" s="30">
        <f t="shared" si="215"/>
        <v>50.25</v>
      </c>
      <c r="L354" s="30">
        <f>AVERAGE(L341:L352)</f>
        <v>89.833333333333329</v>
      </c>
      <c r="M354" s="52">
        <f t="shared" si="215"/>
        <v>139.31916666666669</v>
      </c>
      <c r="N354" s="38">
        <f t="shared" si="215"/>
        <v>15.398416666666664</v>
      </c>
      <c r="O354" s="38">
        <f>AVERAGE(O341:O352)</f>
        <v>2.080909090909091</v>
      </c>
      <c r="P354" s="38">
        <f t="shared" si="215"/>
        <v>7.2258333333333331</v>
      </c>
      <c r="Q354" s="38">
        <f t="shared" si="215"/>
        <v>5.501666666666666</v>
      </c>
      <c r="R354" s="38">
        <f t="shared" si="215"/>
        <v>1.8994083333333329</v>
      </c>
      <c r="S354" s="38">
        <f t="shared" si="215"/>
        <v>1.66815</v>
      </c>
      <c r="T354" s="30"/>
      <c r="U354" s="30"/>
      <c r="V354" s="52">
        <f>AVERAGE(V341:V352)</f>
        <v>56.449999999999996</v>
      </c>
      <c r="W354" s="52">
        <f>AVERAGE(W341:W352)</f>
        <v>9.7083333333333339</v>
      </c>
      <c r="X354" s="30">
        <f>AVERAGE(X341:X352)</f>
        <v>81.083333333333329</v>
      </c>
      <c r="Y354" s="52">
        <f t="shared" ref="Y354:AF354" si="216">AVERAGE(Y341:Y352)</f>
        <v>6.2833333333333323</v>
      </c>
      <c r="Z354" s="52">
        <f t="shared" si="216"/>
        <v>1.1833333333333333</v>
      </c>
      <c r="AA354" s="30">
        <f t="shared" si="216"/>
        <v>80.833333333333329</v>
      </c>
      <c r="AB354" s="30">
        <f t="shared" si="216"/>
        <v>63853.5</v>
      </c>
      <c r="AC354" s="30">
        <f t="shared" si="216"/>
        <v>10023.083333333334</v>
      </c>
      <c r="AD354" s="30">
        <f t="shared" si="216"/>
        <v>73876.583333333328</v>
      </c>
      <c r="AE354" s="38">
        <f t="shared" si="216"/>
        <v>0.74983287986284963</v>
      </c>
      <c r="AF354" s="38">
        <f t="shared" si="216"/>
        <v>0.11792590533525767</v>
      </c>
      <c r="AI354" s="124">
        <f t="shared" ref="AI354" si="217">C354/$M$2</f>
        <v>0.44903439153439151</v>
      </c>
      <c r="AJ354" s="125">
        <f t="shared" ref="AJ354" si="218">(C354*D354)/1000</f>
        <v>652.06529166666667</v>
      </c>
      <c r="AK354" s="126">
        <f t="shared" si="211"/>
        <v>0.31854679612440973</v>
      </c>
      <c r="AL354" s="127">
        <f t="shared" ref="AL354" si="219">(C354*G354)/1000</f>
        <v>816.84968749999996</v>
      </c>
      <c r="AM354" s="126">
        <f t="shared" si="213"/>
        <v>0.51863472222222218</v>
      </c>
      <c r="AN354" s="133">
        <f>AVERAGE(AN341:AN352)</f>
        <v>10787.191111111111</v>
      </c>
    </row>
    <row r="355" spans="1:40" ht="15.75" thickTop="1" x14ac:dyDescent="0.2"/>
    <row r="356" spans="1:40" ht="15.75" thickBot="1" x14ac:dyDescent="0.25"/>
    <row r="357" spans="1:40" ht="16.5" thickTop="1" x14ac:dyDescent="0.25">
      <c r="A357" s="34" t="s">
        <v>8</v>
      </c>
      <c r="B357" s="12" t="s">
        <v>9</v>
      </c>
      <c r="C357" s="12" t="s">
        <v>9</v>
      </c>
      <c r="D357" s="12" t="s">
        <v>70</v>
      </c>
      <c r="E357" s="12" t="s">
        <v>71</v>
      </c>
      <c r="F357" s="47" t="s">
        <v>4</v>
      </c>
      <c r="G357" s="12" t="s">
        <v>72</v>
      </c>
      <c r="H357" s="12" t="s">
        <v>73</v>
      </c>
      <c r="I357" s="47" t="s">
        <v>5</v>
      </c>
      <c r="J357" s="12" t="s">
        <v>74</v>
      </c>
      <c r="K357" s="12" t="s">
        <v>75</v>
      </c>
      <c r="L357" s="47" t="s">
        <v>17</v>
      </c>
      <c r="M357" s="12" t="s">
        <v>19</v>
      </c>
      <c r="N357" s="13" t="s">
        <v>20</v>
      </c>
      <c r="O357" s="56" t="s">
        <v>138</v>
      </c>
      <c r="P357" s="12" t="s">
        <v>82</v>
      </c>
      <c r="Q357" s="12" t="s">
        <v>83</v>
      </c>
      <c r="R357" s="12" t="s">
        <v>84</v>
      </c>
      <c r="S357" s="12" t="s">
        <v>85</v>
      </c>
      <c r="T357" s="153" t="s">
        <v>62</v>
      </c>
      <c r="U357" s="153"/>
      <c r="V357" s="12" t="s">
        <v>116</v>
      </c>
      <c r="W357" s="12" t="s">
        <v>117</v>
      </c>
      <c r="X357" s="86" t="s">
        <v>55</v>
      </c>
      <c r="Y357" s="12" t="s">
        <v>118</v>
      </c>
      <c r="Z357" s="12" t="s">
        <v>119</v>
      </c>
      <c r="AA357" s="86" t="s">
        <v>22</v>
      </c>
      <c r="AB357" s="13" t="s">
        <v>86</v>
      </c>
      <c r="AC357" s="13" t="s">
        <v>87</v>
      </c>
      <c r="AD357" s="13" t="s">
        <v>88</v>
      </c>
      <c r="AE357" s="13" t="s">
        <v>61</v>
      </c>
      <c r="AF357" s="13" t="s">
        <v>87</v>
      </c>
      <c r="AI357" s="108" t="s">
        <v>89</v>
      </c>
      <c r="AJ357" s="109" t="s">
        <v>90</v>
      </c>
      <c r="AK357" s="110" t="s">
        <v>91</v>
      </c>
      <c r="AL357" s="111" t="s">
        <v>89</v>
      </c>
      <c r="AM357" s="110" t="s">
        <v>89</v>
      </c>
      <c r="AN357" s="108" t="s">
        <v>172</v>
      </c>
    </row>
    <row r="358" spans="1:40" ht="16.5" thickBot="1" x14ac:dyDescent="0.3">
      <c r="A358" s="35" t="s">
        <v>142</v>
      </c>
      <c r="B358" s="16" t="s">
        <v>77</v>
      </c>
      <c r="C358" s="17" t="s">
        <v>78</v>
      </c>
      <c r="D358" s="63" t="s">
        <v>26</v>
      </c>
      <c r="E358" s="63" t="s">
        <v>26</v>
      </c>
      <c r="F358" s="48" t="s">
        <v>27</v>
      </c>
      <c r="G358" s="16" t="s">
        <v>26</v>
      </c>
      <c r="H358" s="16" t="s">
        <v>26</v>
      </c>
      <c r="I358" s="48" t="s">
        <v>27</v>
      </c>
      <c r="J358" s="16" t="s">
        <v>26</v>
      </c>
      <c r="K358" s="16" t="s">
        <v>26</v>
      </c>
      <c r="L358" s="48" t="s">
        <v>27</v>
      </c>
      <c r="M358" s="16" t="s">
        <v>29</v>
      </c>
      <c r="N358" s="18" t="s">
        <v>31</v>
      </c>
      <c r="O358" s="58"/>
      <c r="P358" s="16"/>
      <c r="Q358" s="16"/>
      <c r="R358" s="16"/>
      <c r="S358" s="16"/>
      <c r="T358" s="57" t="s">
        <v>66</v>
      </c>
      <c r="U358" s="57" t="s">
        <v>67</v>
      </c>
      <c r="V358" s="16" t="s">
        <v>26</v>
      </c>
      <c r="W358" s="16" t="s">
        <v>26</v>
      </c>
      <c r="X358" s="39" t="s">
        <v>57</v>
      </c>
      <c r="Y358" s="16" t="s">
        <v>26</v>
      </c>
      <c r="Z358" s="16" t="s">
        <v>26</v>
      </c>
      <c r="AA358" s="39" t="s">
        <v>57</v>
      </c>
      <c r="AB358" s="17" t="s">
        <v>64</v>
      </c>
      <c r="AC358" s="17" t="s">
        <v>64</v>
      </c>
      <c r="AD358" s="17" t="s">
        <v>64</v>
      </c>
      <c r="AE358" s="17" t="s">
        <v>65</v>
      </c>
      <c r="AF358" s="17" t="s">
        <v>65</v>
      </c>
      <c r="AI358" s="112" t="s">
        <v>9</v>
      </c>
      <c r="AJ358" s="113" t="s">
        <v>93</v>
      </c>
      <c r="AK358" s="114" t="s">
        <v>94</v>
      </c>
      <c r="AL358" s="115" t="s">
        <v>95</v>
      </c>
      <c r="AM358" s="114" t="s">
        <v>96</v>
      </c>
      <c r="AN358" s="130" t="s">
        <v>173</v>
      </c>
    </row>
    <row r="359" spans="1:40" ht="15.75" thickTop="1" x14ac:dyDescent="0.2">
      <c r="A359" s="20" t="s">
        <v>32</v>
      </c>
      <c r="B359" s="21">
        <v>67393</v>
      </c>
      <c r="C359" s="64">
        <v>2174</v>
      </c>
      <c r="D359" s="65">
        <v>264</v>
      </c>
      <c r="E359" s="65">
        <v>17</v>
      </c>
      <c r="F359" s="21">
        <v>93</v>
      </c>
      <c r="G359" s="21">
        <v>338</v>
      </c>
      <c r="H359" s="21">
        <v>10.9</v>
      </c>
      <c r="I359" s="21">
        <v>97</v>
      </c>
      <c r="J359" s="21">
        <v>708</v>
      </c>
      <c r="K359" s="21">
        <v>47</v>
      </c>
      <c r="L359" s="21">
        <v>93</v>
      </c>
      <c r="M359" s="40">
        <v>99.58</v>
      </c>
      <c r="N359" s="22">
        <v>15.19</v>
      </c>
      <c r="O359" s="66">
        <v>2.665</v>
      </c>
      <c r="P359" s="22">
        <v>7.18</v>
      </c>
      <c r="Q359" s="49">
        <v>7.46</v>
      </c>
      <c r="R359" s="49">
        <v>1.712</v>
      </c>
      <c r="S359" s="59">
        <v>1.593</v>
      </c>
      <c r="T359" s="65"/>
      <c r="U359" s="65"/>
      <c r="V359" s="40">
        <v>57.9</v>
      </c>
      <c r="W359" s="40">
        <v>6.7</v>
      </c>
      <c r="X359" s="46">
        <v>88</v>
      </c>
      <c r="Y359" s="40">
        <v>7.8</v>
      </c>
      <c r="Z359" s="40">
        <v>0.9</v>
      </c>
      <c r="AA359" s="46">
        <v>88</v>
      </c>
      <c r="AB359" s="21">
        <v>58836</v>
      </c>
      <c r="AC359" s="21">
        <v>9300</v>
      </c>
      <c r="AD359" s="21">
        <f t="shared" ref="AD359:AD369" si="220">SUM(AB359:AC359)</f>
        <v>68136</v>
      </c>
      <c r="AE359" s="22">
        <f t="shared" ref="AE359:AE370" si="221">AB359/B359</f>
        <v>0.87302835606071849</v>
      </c>
      <c r="AF359" s="22">
        <f t="shared" ref="AF359:AF370" si="222">AC359/B359</f>
        <v>0.13799652782929978</v>
      </c>
      <c r="AI359" s="116">
        <f>C359/$M$2</f>
        <v>0.3450793650793651</v>
      </c>
      <c r="AJ359" s="117">
        <f>(C359*D359)/1000</f>
        <v>573.93600000000004</v>
      </c>
      <c r="AK359" s="118">
        <f>(AJ359)/$O$3</f>
        <v>0.28037909135319983</v>
      </c>
      <c r="AL359" s="119">
        <f>(C359*G359)/1000</f>
        <v>734.81200000000001</v>
      </c>
      <c r="AM359" s="118">
        <f>(AL359)/$Q$3</f>
        <v>0.46654730158730162</v>
      </c>
      <c r="AN359" s="131">
        <f>(0.8*C359*G359)/60</f>
        <v>9797.4933333333338</v>
      </c>
    </row>
    <row r="360" spans="1:40" x14ac:dyDescent="0.2">
      <c r="A360" s="20" t="s">
        <v>33</v>
      </c>
      <c r="B360" s="21">
        <v>68970</v>
      </c>
      <c r="C360" s="64">
        <v>2378</v>
      </c>
      <c r="D360" s="65">
        <v>357</v>
      </c>
      <c r="E360" s="65">
        <v>19</v>
      </c>
      <c r="F360" s="21">
        <v>93</v>
      </c>
      <c r="G360" s="21">
        <v>361</v>
      </c>
      <c r="H360" s="21">
        <v>8</v>
      </c>
      <c r="I360" s="21">
        <v>97</v>
      </c>
      <c r="J360" s="21">
        <v>743</v>
      </c>
      <c r="K360" s="21">
        <v>38</v>
      </c>
      <c r="L360" s="21">
        <v>95</v>
      </c>
      <c r="M360" s="40">
        <v>133</v>
      </c>
      <c r="N360" s="22">
        <v>14.81</v>
      </c>
      <c r="O360" s="66">
        <v>0.39</v>
      </c>
      <c r="P360" s="22">
        <v>7.26</v>
      </c>
      <c r="Q360" s="49">
        <v>7.33</v>
      </c>
      <c r="R360" s="49">
        <v>2.3650000000000002</v>
      </c>
      <c r="S360" s="59">
        <v>1.722</v>
      </c>
      <c r="T360" s="65"/>
      <c r="U360" s="65"/>
      <c r="V360" s="40">
        <v>67.2</v>
      </c>
      <c r="W360" s="40">
        <v>5.9</v>
      </c>
      <c r="X360" s="46">
        <v>91</v>
      </c>
      <c r="Y360" s="40">
        <v>8.9</v>
      </c>
      <c r="Z360" s="40">
        <v>0.3</v>
      </c>
      <c r="AA360" s="46">
        <v>96</v>
      </c>
      <c r="AB360" s="21">
        <v>67142</v>
      </c>
      <c r="AC360" s="21">
        <v>8939</v>
      </c>
      <c r="AD360" s="21">
        <f t="shared" si="220"/>
        <v>76081</v>
      </c>
      <c r="AE360" s="22">
        <f t="shared" si="221"/>
        <v>0.97349572277801943</v>
      </c>
      <c r="AF360" s="22">
        <f t="shared" si="222"/>
        <v>0.12960707554008991</v>
      </c>
      <c r="AI360" s="116">
        <f t="shared" ref="AI360:AI370" si="223">C360/$M$2</f>
        <v>0.37746031746031744</v>
      </c>
      <c r="AJ360" s="117">
        <f t="shared" ref="AJ360:AJ370" si="224">(C360*D360)/1000</f>
        <v>848.94600000000003</v>
      </c>
      <c r="AK360" s="118">
        <f t="shared" ref="AK360:AK372" si="225">(AJ360)/$O$3</f>
        <v>0.41472691744015633</v>
      </c>
      <c r="AL360" s="119">
        <f t="shared" ref="AL360:AL370" si="226">(C360*G360)/1000</f>
        <v>858.45799999999997</v>
      </c>
      <c r="AM360" s="118">
        <f t="shared" ref="AM360:AM372" si="227">(AL360)/$Q$3</f>
        <v>0.54505269841269843</v>
      </c>
      <c r="AN360" s="131">
        <f t="shared" ref="AN360:AN370" si="228">(0.8*C360*G360)/60</f>
        <v>11446.106666666667</v>
      </c>
    </row>
    <row r="361" spans="1:40" x14ac:dyDescent="0.2">
      <c r="A361" s="20" t="s">
        <v>34</v>
      </c>
      <c r="B361" s="21">
        <v>82738</v>
      </c>
      <c r="C361" s="64">
        <v>2669</v>
      </c>
      <c r="D361" s="67">
        <v>315</v>
      </c>
      <c r="E361" s="65">
        <v>16</v>
      </c>
      <c r="F361" s="21">
        <v>94</v>
      </c>
      <c r="G361" s="21">
        <v>361</v>
      </c>
      <c r="H361" s="21">
        <v>6.6</v>
      </c>
      <c r="I361" s="21">
        <v>97</v>
      </c>
      <c r="J361" s="21">
        <v>719</v>
      </c>
      <c r="K361" s="21">
        <v>41</v>
      </c>
      <c r="L361" s="21">
        <v>93</v>
      </c>
      <c r="M361" s="40">
        <v>129.62</v>
      </c>
      <c r="N361" s="22">
        <v>14.15</v>
      </c>
      <c r="O361" s="66">
        <v>0.27500000000000002</v>
      </c>
      <c r="P361" s="22">
        <v>7.47</v>
      </c>
      <c r="Q361" s="49">
        <v>7.43</v>
      </c>
      <c r="R361" s="49">
        <v>2.0270000000000001</v>
      </c>
      <c r="S361" s="59">
        <v>1.679</v>
      </c>
      <c r="T361" s="67"/>
      <c r="U361" s="67"/>
      <c r="V361" s="40">
        <v>50.8</v>
      </c>
      <c r="W361" s="40">
        <v>6</v>
      </c>
      <c r="X361" s="46">
        <v>87</v>
      </c>
      <c r="Y361" s="40">
        <v>6.72</v>
      </c>
      <c r="Z361" s="40">
        <v>0.8</v>
      </c>
      <c r="AA361" s="46">
        <v>84</v>
      </c>
      <c r="AB361" s="21">
        <v>70756</v>
      </c>
      <c r="AC361" s="21">
        <v>10914</v>
      </c>
      <c r="AD361" s="21">
        <f t="shared" si="220"/>
        <v>81670</v>
      </c>
      <c r="AE361" s="22">
        <f t="shared" si="221"/>
        <v>0.85518141603616238</v>
      </c>
      <c r="AF361" s="22">
        <f t="shared" si="222"/>
        <v>0.13191036766661027</v>
      </c>
      <c r="AI361" s="116">
        <f t="shared" si="223"/>
        <v>0.42365079365079367</v>
      </c>
      <c r="AJ361" s="117">
        <f t="shared" si="224"/>
        <v>840.73500000000001</v>
      </c>
      <c r="AK361" s="118">
        <f t="shared" si="225"/>
        <v>0.41071568148510013</v>
      </c>
      <c r="AL361" s="119">
        <f t="shared" si="226"/>
        <v>963.50900000000001</v>
      </c>
      <c r="AM361" s="118">
        <f t="shared" si="227"/>
        <v>0.61175174603174609</v>
      </c>
      <c r="AN361" s="131">
        <f t="shared" si="228"/>
        <v>12846.786666666669</v>
      </c>
    </row>
    <row r="362" spans="1:40" x14ac:dyDescent="0.2">
      <c r="A362" s="20" t="s">
        <v>35</v>
      </c>
      <c r="B362" s="21">
        <v>77290</v>
      </c>
      <c r="C362" s="64">
        <v>2576</v>
      </c>
      <c r="D362" s="67">
        <v>323</v>
      </c>
      <c r="E362" s="65">
        <v>22</v>
      </c>
      <c r="F362" s="21">
        <v>92</v>
      </c>
      <c r="G362" s="21">
        <v>371</v>
      </c>
      <c r="H362" s="21">
        <v>13.4</v>
      </c>
      <c r="I362" s="21">
        <v>96</v>
      </c>
      <c r="J362" s="21">
        <v>678</v>
      </c>
      <c r="K362" s="21">
        <v>49</v>
      </c>
      <c r="L362" s="21">
        <v>92</v>
      </c>
      <c r="M362" s="40">
        <v>137.5</v>
      </c>
      <c r="N362" s="22">
        <v>14.77</v>
      </c>
      <c r="O362" s="66">
        <v>0.28000000000000003</v>
      </c>
      <c r="P362" s="22">
        <v>7.29</v>
      </c>
      <c r="Q362" s="49">
        <v>7.51</v>
      </c>
      <c r="R362" s="49">
        <v>2.1760000000000002</v>
      </c>
      <c r="S362" s="59">
        <v>1.7110000000000001</v>
      </c>
      <c r="T362" s="67"/>
      <c r="U362" s="67"/>
      <c r="V362" s="40">
        <v>47.8</v>
      </c>
      <c r="W362" s="40">
        <v>4.0999999999999996</v>
      </c>
      <c r="X362" s="46">
        <v>89</v>
      </c>
      <c r="Y362" s="40">
        <v>6.7</v>
      </c>
      <c r="Z362" s="40">
        <v>1</v>
      </c>
      <c r="AA362" s="46">
        <v>83</v>
      </c>
      <c r="AB362" s="21">
        <v>66125</v>
      </c>
      <c r="AC362" s="21">
        <v>10451</v>
      </c>
      <c r="AD362" s="21">
        <f t="shared" si="220"/>
        <v>76576</v>
      </c>
      <c r="AE362" s="22">
        <f t="shared" si="221"/>
        <v>0.85554405485832574</v>
      </c>
      <c r="AF362" s="22">
        <f t="shared" si="222"/>
        <v>0.13521801009186182</v>
      </c>
      <c r="AI362" s="116">
        <f t="shared" si="223"/>
        <v>0.40888888888888891</v>
      </c>
      <c r="AJ362" s="117">
        <f t="shared" si="224"/>
        <v>832.048</v>
      </c>
      <c r="AK362" s="118">
        <f t="shared" si="225"/>
        <v>0.40647191011235956</v>
      </c>
      <c r="AL362" s="119">
        <f t="shared" si="226"/>
        <v>955.69600000000003</v>
      </c>
      <c r="AM362" s="118">
        <f t="shared" si="227"/>
        <v>0.60679111111111117</v>
      </c>
      <c r="AN362" s="131">
        <f t="shared" si="228"/>
        <v>12742.613333333335</v>
      </c>
    </row>
    <row r="363" spans="1:40" x14ac:dyDescent="0.2">
      <c r="A363" s="20" t="s">
        <v>109</v>
      </c>
      <c r="B363" s="21">
        <v>79400</v>
      </c>
      <c r="C363" s="64">
        <v>2561</v>
      </c>
      <c r="D363" s="67">
        <v>275</v>
      </c>
      <c r="E363" s="65">
        <v>15</v>
      </c>
      <c r="F363" s="21">
        <v>94</v>
      </c>
      <c r="G363" s="21">
        <v>337</v>
      </c>
      <c r="H363" s="21">
        <v>13.5</v>
      </c>
      <c r="I363" s="21">
        <v>96</v>
      </c>
      <c r="J363" s="21">
        <v>643</v>
      </c>
      <c r="K363" s="21">
        <v>37</v>
      </c>
      <c r="L363" s="21">
        <v>94</v>
      </c>
      <c r="M363" s="40">
        <v>106</v>
      </c>
      <c r="N363" s="22">
        <v>14.94</v>
      </c>
      <c r="O363" s="66">
        <v>0.34</v>
      </c>
      <c r="P363" s="22">
        <v>7.18</v>
      </c>
      <c r="Q363" s="49">
        <v>7.43</v>
      </c>
      <c r="R363" s="49">
        <v>3.6030000000000002</v>
      </c>
      <c r="S363" s="59">
        <v>2.0819999999999999</v>
      </c>
      <c r="T363" s="67"/>
      <c r="U363" s="67"/>
      <c r="V363" s="40">
        <v>62.5</v>
      </c>
      <c r="W363" s="40">
        <v>3.3</v>
      </c>
      <c r="X363" s="46">
        <v>94</v>
      </c>
      <c r="Y363" s="40">
        <v>7.19</v>
      </c>
      <c r="Z363" s="40">
        <v>0.5</v>
      </c>
      <c r="AA363" s="46">
        <v>92</v>
      </c>
      <c r="AB363" s="21">
        <v>83114</v>
      </c>
      <c r="AC363" s="21">
        <v>10239</v>
      </c>
      <c r="AD363" s="21">
        <f t="shared" si="220"/>
        <v>93353</v>
      </c>
      <c r="AE363" s="22">
        <f t="shared" si="221"/>
        <v>1.0467758186397984</v>
      </c>
      <c r="AF363" s="22">
        <f t="shared" si="222"/>
        <v>0.12895465994962216</v>
      </c>
      <c r="AI363" s="116">
        <f t="shared" si="223"/>
        <v>0.40650793650793648</v>
      </c>
      <c r="AJ363" s="117">
        <f t="shared" si="224"/>
        <v>704.27499999999998</v>
      </c>
      <c r="AK363" s="118">
        <f t="shared" si="225"/>
        <v>0.34405227161700047</v>
      </c>
      <c r="AL363" s="119">
        <f t="shared" si="226"/>
        <v>863.05700000000002</v>
      </c>
      <c r="AM363" s="118">
        <f t="shared" si="227"/>
        <v>0.54797269841269847</v>
      </c>
      <c r="AN363" s="131">
        <f t="shared" si="228"/>
        <v>11507.426666666668</v>
      </c>
    </row>
    <row r="364" spans="1:40" x14ac:dyDescent="0.2">
      <c r="A364" s="20" t="s">
        <v>37</v>
      </c>
      <c r="B364" s="21">
        <v>79772</v>
      </c>
      <c r="C364" s="64">
        <v>2659</v>
      </c>
      <c r="D364" s="67">
        <v>272</v>
      </c>
      <c r="E364" s="65">
        <v>13</v>
      </c>
      <c r="F364" s="21">
        <v>95</v>
      </c>
      <c r="G364" s="21">
        <v>326</v>
      </c>
      <c r="H364" s="21">
        <v>11.2</v>
      </c>
      <c r="I364" s="21">
        <v>96</v>
      </c>
      <c r="J364" s="21">
        <v>662</v>
      </c>
      <c r="K364" s="21">
        <v>41</v>
      </c>
      <c r="L364" s="21">
        <v>93</v>
      </c>
      <c r="M364" s="40">
        <v>136.44</v>
      </c>
      <c r="N364" s="22">
        <v>15.27</v>
      </c>
      <c r="O364" s="66">
        <v>0.34499999999999997</v>
      </c>
      <c r="P364" s="22">
        <v>7.24</v>
      </c>
      <c r="Q364" s="49">
        <v>7.62</v>
      </c>
      <c r="R364" s="49">
        <v>4.0910000000000002</v>
      </c>
      <c r="S364" s="59">
        <v>2.4910000000000001</v>
      </c>
      <c r="T364" s="67"/>
      <c r="U364" s="67"/>
      <c r="V364" s="40">
        <v>57.5</v>
      </c>
      <c r="W364" s="40">
        <v>5.8</v>
      </c>
      <c r="X364" s="46">
        <v>89</v>
      </c>
      <c r="Y364" s="40">
        <v>7.21</v>
      </c>
      <c r="Z364" s="40">
        <v>0.38</v>
      </c>
      <c r="AA364" s="46">
        <v>95</v>
      </c>
      <c r="AB364" s="21">
        <v>78819</v>
      </c>
      <c r="AC364" s="21">
        <v>10315</v>
      </c>
      <c r="AD364" s="21">
        <f t="shared" si="220"/>
        <v>89134</v>
      </c>
      <c r="AE364" s="22">
        <f t="shared" si="221"/>
        <v>0.98805345233916664</v>
      </c>
      <c r="AF364" s="22">
        <f t="shared" si="222"/>
        <v>0.12930602216316503</v>
      </c>
      <c r="AI364" s="116">
        <f t="shared" si="223"/>
        <v>0.42206349206349209</v>
      </c>
      <c r="AJ364" s="117">
        <f t="shared" si="224"/>
        <v>723.24800000000005</v>
      </c>
      <c r="AK364" s="118">
        <f t="shared" si="225"/>
        <v>0.35332095749877873</v>
      </c>
      <c r="AL364" s="119">
        <f t="shared" si="226"/>
        <v>866.83399999999995</v>
      </c>
      <c r="AM364" s="118">
        <f t="shared" si="227"/>
        <v>0.55037079365079367</v>
      </c>
      <c r="AN364" s="131">
        <f t="shared" si="228"/>
        <v>11557.786666666669</v>
      </c>
    </row>
    <row r="365" spans="1:40" x14ac:dyDescent="0.2">
      <c r="A365" s="20" t="s">
        <v>38</v>
      </c>
      <c r="B365" s="21">
        <v>98428</v>
      </c>
      <c r="C365" s="64">
        <v>3175</v>
      </c>
      <c r="D365" s="67">
        <v>251</v>
      </c>
      <c r="E365" s="65">
        <v>13</v>
      </c>
      <c r="F365" s="21">
        <v>95</v>
      </c>
      <c r="G365" s="21">
        <v>354</v>
      </c>
      <c r="H365" s="21">
        <v>10.8</v>
      </c>
      <c r="I365" s="21">
        <v>96</v>
      </c>
      <c r="J365" s="21">
        <v>742</v>
      </c>
      <c r="K365" s="21">
        <v>54</v>
      </c>
      <c r="L365" s="21">
        <v>91</v>
      </c>
      <c r="M365" s="40">
        <v>189.2</v>
      </c>
      <c r="N365" s="22">
        <v>14.9</v>
      </c>
      <c r="O365" s="66">
        <v>0.32500000000000001</v>
      </c>
      <c r="P365" s="22">
        <v>7.28</v>
      </c>
      <c r="Q365" s="49">
        <v>7.74</v>
      </c>
      <c r="R365" s="49">
        <v>5.27</v>
      </c>
      <c r="S365" s="59">
        <v>2.75</v>
      </c>
      <c r="T365" s="67"/>
      <c r="U365" s="67"/>
      <c r="V365" s="40">
        <v>42</v>
      </c>
      <c r="W365" s="40">
        <v>3.8</v>
      </c>
      <c r="X365" s="46">
        <v>89</v>
      </c>
      <c r="Y365" s="40">
        <v>7</v>
      </c>
      <c r="Z365" s="40">
        <v>0.9</v>
      </c>
      <c r="AA365" s="46">
        <v>88</v>
      </c>
      <c r="AB365" s="21">
        <v>98939</v>
      </c>
      <c r="AC365" s="21">
        <v>11463</v>
      </c>
      <c r="AD365" s="21">
        <f t="shared" si="220"/>
        <v>110402</v>
      </c>
      <c r="AE365" s="22">
        <f t="shared" si="221"/>
        <v>1.0051916121428861</v>
      </c>
      <c r="AF365" s="22">
        <f t="shared" si="222"/>
        <v>0.11646076319746414</v>
      </c>
      <c r="AI365" s="116">
        <f t="shared" si="223"/>
        <v>0.50396825396825395</v>
      </c>
      <c r="AJ365" s="117">
        <f t="shared" si="224"/>
        <v>796.92499999999995</v>
      </c>
      <c r="AK365" s="118">
        <f t="shared" si="225"/>
        <v>0.38931362970200289</v>
      </c>
      <c r="AL365" s="119">
        <f t="shared" si="226"/>
        <v>1123.95</v>
      </c>
      <c r="AM365" s="118">
        <f t="shared" si="227"/>
        <v>0.7136190476190476</v>
      </c>
      <c r="AN365" s="131">
        <f t="shared" si="228"/>
        <v>14986</v>
      </c>
    </row>
    <row r="366" spans="1:40" x14ac:dyDescent="0.2">
      <c r="A366" s="20" t="s">
        <v>39</v>
      </c>
      <c r="B366" s="21">
        <v>105274</v>
      </c>
      <c r="C366" s="64">
        <v>3396</v>
      </c>
      <c r="D366" s="67">
        <v>281</v>
      </c>
      <c r="E366" s="65">
        <v>22</v>
      </c>
      <c r="F366" s="21">
        <v>91</v>
      </c>
      <c r="G366" s="21">
        <v>333</v>
      </c>
      <c r="H366" s="21">
        <v>18.600000000000001</v>
      </c>
      <c r="I366" s="21">
        <v>94</v>
      </c>
      <c r="J366" s="21">
        <v>730</v>
      </c>
      <c r="K366" s="21">
        <v>57</v>
      </c>
      <c r="L366" s="21">
        <v>92</v>
      </c>
      <c r="M366" s="40">
        <v>256.60000000000002</v>
      </c>
      <c r="N366" s="22">
        <v>14.7</v>
      </c>
      <c r="O366" s="66">
        <v>0.79300000000000004</v>
      </c>
      <c r="P366" s="22">
        <v>7.27</v>
      </c>
      <c r="Q366" s="49">
        <v>7.68</v>
      </c>
      <c r="R366" s="49">
        <v>4.87</v>
      </c>
      <c r="S366" s="59">
        <v>2.4300000000000002</v>
      </c>
      <c r="T366" s="67"/>
      <c r="U366" s="67"/>
      <c r="V366" s="40">
        <v>74</v>
      </c>
      <c r="W366" s="40">
        <v>20.2</v>
      </c>
      <c r="X366" s="46">
        <v>72</v>
      </c>
      <c r="Y366" s="40">
        <v>6.4</v>
      </c>
      <c r="Z366" s="40">
        <v>0.6</v>
      </c>
      <c r="AA366" s="46">
        <v>91</v>
      </c>
      <c r="AB366" s="21">
        <v>105868</v>
      </c>
      <c r="AC366" s="21">
        <v>12270</v>
      </c>
      <c r="AD366" s="21">
        <f t="shared" si="220"/>
        <v>118138</v>
      </c>
      <c r="AE366" s="22">
        <f t="shared" si="221"/>
        <v>1.0056424188308604</v>
      </c>
      <c r="AF366" s="22">
        <f t="shared" si="222"/>
        <v>0.11655299504151072</v>
      </c>
      <c r="AI366" s="116">
        <f t="shared" si="223"/>
        <v>0.539047619047619</v>
      </c>
      <c r="AJ366" s="117">
        <f t="shared" si="224"/>
        <v>954.27599999999995</v>
      </c>
      <c r="AK366" s="118">
        <f t="shared" si="225"/>
        <v>0.46618270639960918</v>
      </c>
      <c r="AL366" s="119">
        <f t="shared" si="226"/>
        <v>1130.8679999999999</v>
      </c>
      <c r="AM366" s="118">
        <f t="shared" si="227"/>
        <v>0.71801142857142852</v>
      </c>
      <c r="AN366" s="131">
        <f t="shared" si="228"/>
        <v>15078.24</v>
      </c>
    </row>
    <row r="367" spans="1:40" x14ac:dyDescent="0.2">
      <c r="A367" s="20" t="s">
        <v>40</v>
      </c>
      <c r="B367" s="21">
        <v>82181</v>
      </c>
      <c r="C367" s="64">
        <v>2739</v>
      </c>
      <c r="D367" s="67">
        <v>208</v>
      </c>
      <c r="E367" s="65">
        <v>23</v>
      </c>
      <c r="F367" s="21">
        <v>88</v>
      </c>
      <c r="G367" s="21">
        <v>219</v>
      </c>
      <c r="H367" s="2">
        <v>14.1</v>
      </c>
      <c r="I367" s="21">
        <v>93</v>
      </c>
      <c r="J367" s="21">
        <v>425</v>
      </c>
      <c r="K367" s="68">
        <v>46</v>
      </c>
      <c r="L367" s="21">
        <v>88</v>
      </c>
      <c r="M367" s="40">
        <v>256.60000000000002</v>
      </c>
      <c r="N367" s="22">
        <v>14.9</v>
      </c>
      <c r="O367" s="66">
        <v>0.95</v>
      </c>
      <c r="P367" s="22">
        <v>7.41</v>
      </c>
      <c r="Q367" s="49">
        <v>7.68</v>
      </c>
      <c r="R367" s="49">
        <v>3.59</v>
      </c>
      <c r="S367" s="59">
        <v>2.4900000000000002</v>
      </c>
      <c r="T367" s="67"/>
      <c r="U367" s="67"/>
      <c r="V367" s="40">
        <v>50</v>
      </c>
      <c r="W367" s="40">
        <v>8.3000000000000007</v>
      </c>
      <c r="X367" s="46">
        <v>83</v>
      </c>
      <c r="Y367" s="40">
        <v>6.1</v>
      </c>
      <c r="Z367" s="40">
        <v>0.92</v>
      </c>
      <c r="AA367" s="46">
        <v>85</v>
      </c>
      <c r="AB367" s="21">
        <v>86391</v>
      </c>
      <c r="AC367" s="21">
        <v>15795</v>
      </c>
      <c r="AD367" s="21">
        <f t="shared" si="220"/>
        <v>102186</v>
      </c>
      <c r="AE367" s="22">
        <f t="shared" si="221"/>
        <v>1.0512283861233132</v>
      </c>
      <c r="AF367" s="22">
        <f t="shared" si="222"/>
        <v>0.19219770993295288</v>
      </c>
      <c r="AI367" s="116">
        <f t="shared" si="223"/>
        <v>0.43476190476190474</v>
      </c>
      <c r="AJ367" s="117">
        <f t="shared" si="224"/>
        <v>569.71199999999999</v>
      </c>
      <c r="AK367" s="118">
        <f t="shared" si="225"/>
        <v>0.27831558378114313</v>
      </c>
      <c r="AL367" s="119">
        <f t="shared" si="226"/>
        <v>599.84100000000001</v>
      </c>
      <c r="AM367" s="118">
        <f t="shared" si="227"/>
        <v>0.38085142857142856</v>
      </c>
      <c r="AN367" s="131">
        <f t="shared" si="228"/>
        <v>7997.880000000001</v>
      </c>
    </row>
    <row r="368" spans="1:40" x14ac:dyDescent="0.2">
      <c r="A368" s="20" t="s">
        <v>41</v>
      </c>
      <c r="B368" s="21">
        <v>80111</v>
      </c>
      <c r="C368" s="64">
        <v>2584</v>
      </c>
      <c r="D368" s="69">
        <v>204.92857142857142</v>
      </c>
      <c r="E368" s="65">
        <v>19.571428571428573</v>
      </c>
      <c r="F368" s="21">
        <v>90</v>
      </c>
      <c r="G368" s="21">
        <v>235</v>
      </c>
      <c r="H368" s="21">
        <v>9.1</v>
      </c>
      <c r="I368" s="21">
        <v>96</v>
      </c>
      <c r="J368" s="21">
        <v>713</v>
      </c>
      <c r="K368" s="24">
        <v>41</v>
      </c>
      <c r="L368" s="21">
        <v>90</v>
      </c>
      <c r="M368" s="40">
        <v>217.22</v>
      </c>
      <c r="N368" s="22">
        <v>14.85</v>
      </c>
      <c r="O368" s="66">
        <v>1.01</v>
      </c>
      <c r="P368" s="22">
        <v>7.22</v>
      </c>
      <c r="Q368" s="49">
        <v>7.64</v>
      </c>
      <c r="R368" s="49">
        <v>2.44</v>
      </c>
      <c r="S368" s="59">
        <v>2.0099999999999998</v>
      </c>
      <c r="T368" s="69"/>
      <c r="U368" s="69"/>
      <c r="V368" s="40">
        <v>50.9</v>
      </c>
      <c r="W368" s="40">
        <v>6.8</v>
      </c>
      <c r="X368" s="46">
        <v>91</v>
      </c>
      <c r="Y368" s="40">
        <v>8</v>
      </c>
      <c r="Z368" s="40">
        <v>0.89</v>
      </c>
      <c r="AA368" s="46">
        <v>91</v>
      </c>
      <c r="AB368" s="21">
        <v>72425</v>
      </c>
      <c r="AC368" s="21">
        <v>11075</v>
      </c>
      <c r="AD368" s="21">
        <f t="shared" si="220"/>
        <v>83500</v>
      </c>
      <c r="AE368" s="22">
        <f t="shared" si="221"/>
        <v>0.90405811935938885</v>
      </c>
      <c r="AF368" s="22">
        <f t="shared" si="222"/>
        <v>0.1382456841132928</v>
      </c>
      <c r="AI368" s="116">
        <f t="shared" si="223"/>
        <v>0.41015873015873017</v>
      </c>
      <c r="AJ368" s="117">
        <f t="shared" si="224"/>
        <v>529.5354285714285</v>
      </c>
      <c r="AK368" s="118">
        <f t="shared" si="225"/>
        <v>0.25868853374275941</v>
      </c>
      <c r="AL368" s="119">
        <f t="shared" si="226"/>
        <v>607.24</v>
      </c>
      <c r="AM368" s="118">
        <f t="shared" si="227"/>
        <v>0.38554920634920636</v>
      </c>
      <c r="AN368" s="131">
        <f t="shared" si="228"/>
        <v>8096.5333333333347</v>
      </c>
    </row>
    <row r="369" spans="1:40" x14ac:dyDescent="0.2">
      <c r="A369" s="20" t="s">
        <v>42</v>
      </c>
      <c r="B369" s="21">
        <v>80172</v>
      </c>
      <c r="C369" s="64">
        <v>2672</v>
      </c>
      <c r="D369" s="69">
        <v>170.15384615384616</v>
      </c>
      <c r="E369" s="65">
        <v>14.461538461538462</v>
      </c>
      <c r="F369" s="21">
        <v>91</v>
      </c>
      <c r="G369" s="21">
        <v>190</v>
      </c>
      <c r="H369" s="21">
        <v>5.3</v>
      </c>
      <c r="I369" s="21">
        <v>97</v>
      </c>
      <c r="J369" s="21">
        <v>368</v>
      </c>
      <c r="K369" s="21">
        <v>36</v>
      </c>
      <c r="L369" s="21">
        <v>89</v>
      </c>
      <c r="M369" s="40">
        <v>205.06</v>
      </c>
      <c r="N369" s="22">
        <v>15.47</v>
      </c>
      <c r="O369" s="66">
        <v>0.95499999999999996</v>
      </c>
      <c r="P369" s="22">
        <v>7.75</v>
      </c>
      <c r="Q369" s="49">
        <v>7.73</v>
      </c>
      <c r="R369" s="49">
        <v>6.44</v>
      </c>
      <c r="S369" s="59">
        <v>3.93</v>
      </c>
      <c r="T369" s="69"/>
      <c r="U369" s="69"/>
      <c r="V369" s="40">
        <v>43.4</v>
      </c>
      <c r="W369" s="40">
        <v>10.9</v>
      </c>
      <c r="X369" s="46">
        <v>91</v>
      </c>
      <c r="Y369" s="40">
        <v>5.6</v>
      </c>
      <c r="Z369" s="40">
        <v>0.5</v>
      </c>
      <c r="AA369" s="46">
        <v>92</v>
      </c>
      <c r="AB369" s="21">
        <v>75915</v>
      </c>
      <c r="AC369" s="21">
        <v>11284</v>
      </c>
      <c r="AD369" s="21">
        <f t="shared" si="220"/>
        <v>87199</v>
      </c>
      <c r="AE369" s="22">
        <f t="shared" si="221"/>
        <v>0.94690166142792997</v>
      </c>
      <c r="AF369" s="22">
        <f t="shared" si="222"/>
        <v>0.14074739310482462</v>
      </c>
      <c r="AI369" s="116">
        <f t="shared" si="223"/>
        <v>0.42412698412698413</v>
      </c>
      <c r="AJ369" s="117">
        <f t="shared" si="224"/>
        <v>454.65107692307691</v>
      </c>
      <c r="AK369" s="118">
        <f t="shared" si="225"/>
        <v>0.22210604637180112</v>
      </c>
      <c r="AL369" s="119">
        <f t="shared" si="226"/>
        <v>507.68</v>
      </c>
      <c r="AM369" s="118">
        <f t="shared" si="227"/>
        <v>0.32233650793650792</v>
      </c>
      <c r="AN369" s="131">
        <f t="shared" si="228"/>
        <v>6769.0666666666666</v>
      </c>
    </row>
    <row r="370" spans="1:40" ht="15.75" thickBot="1" x14ac:dyDescent="0.25">
      <c r="A370" s="20" t="s">
        <v>43</v>
      </c>
      <c r="B370" s="21">
        <v>79697</v>
      </c>
      <c r="C370" s="64">
        <v>2571</v>
      </c>
      <c r="D370" s="69">
        <v>223.75</v>
      </c>
      <c r="E370" s="65">
        <v>10.25</v>
      </c>
      <c r="F370" s="21">
        <v>95</v>
      </c>
      <c r="G370" s="69">
        <v>310</v>
      </c>
      <c r="H370" s="65">
        <v>10.75</v>
      </c>
      <c r="I370" s="21">
        <v>96</v>
      </c>
      <c r="J370" s="21">
        <v>639</v>
      </c>
      <c r="K370" s="64">
        <v>36.909999999999997</v>
      </c>
      <c r="L370" s="21">
        <v>92</v>
      </c>
      <c r="M370" s="40">
        <v>130.74</v>
      </c>
      <c r="N370" s="22">
        <v>14.92</v>
      </c>
      <c r="O370" s="66">
        <v>1.1000000000000001</v>
      </c>
      <c r="P370" s="22">
        <v>7.61</v>
      </c>
      <c r="Q370" s="49">
        <v>7.74</v>
      </c>
      <c r="R370" s="49">
        <v>7.85</v>
      </c>
      <c r="S370" s="59">
        <v>4.53</v>
      </c>
      <c r="T370" s="69"/>
      <c r="U370" s="69"/>
      <c r="V370" s="40">
        <v>54</v>
      </c>
      <c r="W370" s="40">
        <v>8.3000000000000007</v>
      </c>
      <c r="X370" s="46">
        <v>93</v>
      </c>
      <c r="Y370" s="40">
        <v>6.3</v>
      </c>
      <c r="Z370" s="40">
        <v>0.47</v>
      </c>
      <c r="AA370" s="46">
        <v>93</v>
      </c>
      <c r="AB370" s="21">
        <v>82438</v>
      </c>
      <c r="AC370" s="21">
        <v>11280</v>
      </c>
      <c r="AD370" s="21">
        <v>93718</v>
      </c>
      <c r="AE370" s="22">
        <f t="shared" si="221"/>
        <v>1.0343927625883031</v>
      </c>
      <c r="AF370" s="22">
        <f t="shared" si="222"/>
        <v>0.14153606785700842</v>
      </c>
      <c r="AI370" s="116">
        <f t="shared" si="223"/>
        <v>0.40809523809523812</v>
      </c>
      <c r="AJ370" s="117">
        <f t="shared" si="224"/>
        <v>575.26125000000002</v>
      </c>
      <c r="AK370" s="118">
        <f t="shared" si="225"/>
        <v>0.28102650219833902</v>
      </c>
      <c r="AL370" s="119">
        <f t="shared" si="226"/>
        <v>797.01</v>
      </c>
      <c r="AM370" s="118">
        <f t="shared" si="227"/>
        <v>0.50603809523809529</v>
      </c>
      <c r="AN370" s="131">
        <f t="shared" si="228"/>
        <v>10626.8</v>
      </c>
    </row>
    <row r="371" spans="1:40" ht="16.5" thickTop="1" x14ac:dyDescent="0.25">
      <c r="A371" s="36" t="s">
        <v>143</v>
      </c>
      <c r="B371" s="55">
        <f>SUM(B359:B370)</f>
        <v>981426</v>
      </c>
      <c r="C371" s="27"/>
      <c r="D371" s="62"/>
      <c r="E371" s="62"/>
      <c r="F371" s="27"/>
      <c r="G371" s="62"/>
      <c r="H371" s="62"/>
      <c r="I371" s="27"/>
      <c r="J371" s="27"/>
      <c r="K371" s="27"/>
      <c r="L371" s="27"/>
      <c r="M371" s="70">
        <f>SUM(M359:M370)</f>
        <v>1997.56</v>
      </c>
      <c r="N371" s="45"/>
      <c r="O371" s="45"/>
      <c r="P371" s="45"/>
      <c r="Q371" s="45"/>
      <c r="R371" s="45"/>
      <c r="S371" s="45"/>
      <c r="T371" s="62"/>
      <c r="U371" s="62"/>
      <c r="V371" s="51"/>
      <c r="W371" s="51"/>
      <c r="X371" s="27"/>
      <c r="Y371" s="51"/>
      <c r="Z371" s="51"/>
      <c r="AA371" s="27"/>
      <c r="AB371" s="27">
        <f>SUM(AB359:AB370)</f>
        <v>946768</v>
      </c>
      <c r="AC371" s="27">
        <f>SUM(AC359:AC370)</f>
        <v>133325</v>
      </c>
      <c r="AD371" s="55">
        <f>SUM(AD359:AD370)</f>
        <v>1080093</v>
      </c>
      <c r="AE371" s="27"/>
      <c r="AF371" s="27"/>
      <c r="AI371" s="120"/>
      <c r="AJ371" s="121"/>
      <c r="AK371" s="122"/>
      <c r="AL371" s="123"/>
      <c r="AM371" s="122"/>
      <c r="AN371" s="132"/>
    </row>
    <row r="372" spans="1:40" ht="15.75" thickBot="1" x14ac:dyDescent="0.25">
      <c r="A372" s="37" t="s">
        <v>144</v>
      </c>
      <c r="B372" s="30">
        <f t="shared" ref="B372:S372" si="229">AVERAGE(B359:B370)</f>
        <v>81785.5</v>
      </c>
      <c r="C372" s="30">
        <f t="shared" si="229"/>
        <v>2679.5</v>
      </c>
      <c r="D372" s="30">
        <f t="shared" si="229"/>
        <v>262.06936813186815</v>
      </c>
      <c r="E372" s="30">
        <f t="shared" si="229"/>
        <v>17.023580586080588</v>
      </c>
      <c r="F372" s="30">
        <f>AVERAGE(F359:F370)</f>
        <v>92.583333333333329</v>
      </c>
      <c r="G372" s="30">
        <f>AVERAGE(G359:G370)</f>
        <v>311.25</v>
      </c>
      <c r="H372" s="30">
        <f>AVERAGE(H359:H370)</f>
        <v>11.020833333333334</v>
      </c>
      <c r="I372" s="30">
        <f>AVERAGE(I359:I370)</f>
        <v>95.916666666666671</v>
      </c>
      <c r="J372" s="30">
        <f t="shared" si="229"/>
        <v>647.5</v>
      </c>
      <c r="K372" s="30">
        <f t="shared" si="229"/>
        <v>43.659166666666664</v>
      </c>
      <c r="L372" s="30">
        <f>AVERAGE(L359:L370)</f>
        <v>91.833333333333329</v>
      </c>
      <c r="M372" s="52">
        <f t="shared" si="229"/>
        <v>166.46333333333334</v>
      </c>
      <c r="N372" s="38">
        <f t="shared" si="229"/>
        <v>14.905833333333332</v>
      </c>
      <c r="O372" s="38">
        <f>AVERAGE(O359:O370)</f>
        <v>0.78566666666666662</v>
      </c>
      <c r="P372" s="38">
        <f t="shared" si="229"/>
        <v>7.3466666666666667</v>
      </c>
      <c r="Q372" s="38">
        <f t="shared" si="229"/>
        <v>7.5824999999999996</v>
      </c>
      <c r="R372" s="38">
        <f t="shared" si="229"/>
        <v>3.8694999999999999</v>
      </c>
      <c r="S372" s="38">
        <f t="shared" si="229"/>
        <v>2.4514999999999998</v>
      </c>
      <c r="T372" s="30"/>
      <c r="U372" s="30"/>
      <c r="V372" s="52">
        <f>AVERAGE(V359:V370)</f>
        <v>54.833333333333336</v>
      </c>
      <c r="W372" s="52">
        <f>AVERAGE(W359:W370)</f>
        <v>7.5083333333333329</v>
      </c>
      <c r="X372" s="30">
        <f>AVERAGE(X359:X370)</f>
        <v>88.083333333333329</v>
      </c>
      <c r="Y372" s="52">
        <f t="shared" ref="Y372:AF372" si="230">AVERAGE(Y359:Y370)</f>
        <v>6.9933333333333323</v>
      </c>
      <c r="Z372" s="52">
        <f t="shared" si="230"/>
        <v>0.68</v>
      </c>
      <c r="AA372" s="30">
        <f t="shared" si="230"/>
        <v>89.833333333333329</v>
      </c>
      <c r="AB372" s="30">
        <f t="shared" si="230"/>
        <v>78897.333333333328</v>
      </c>
      <c r="AC372" s="30">
        <f t="shared" si="230"/>
        <v>11110.416666666666</v>
      </c>
      <c r="AD372" s="30">
        <f t="shared" si="230"/>
        <v>90007.75</v>
      </c>
      <c r="AE372" s="38">
        <f t="shared" si="230"/>
        <v>0.96162448176540616</v>
      </c>
      <c r="AF372" s="38">
        <f t="shared" si="230"/>
        <v>0.1365611063739752</v>
      </c>
      <c r="AI372" s="124">
        <f t="shared" ref="AI372" si="231">C372/$M$2</f>
        <v>0.42531746031746032</v>
      </c>
      <c r="AJ372" s="125">
        <f t="shared" ref="AJ372" si="232">(C372*D372)/1000</f>
        <v>702.21487190934067</v>
      </c>
      <c r="AK372" s="126">
        <f t="shared" si="225"/>
        <v>0.34304585828497347</v>
      </c>
      <c r="AL372" s="127">
        <f t="shared" ref="AL372" si="233">(C372*G372)/1000</f>
        <v>833.99437499999999</v>
      </c>
      <c r="AM372" s="126">
        <f t="shared" si="227"/>
        <v>0.52952023809523807</v>
      </c>
      <c r="AN372" s="133">
        <f>AVERAGE(AN359:AN370)</f>
        <v>11121.061111111112</v>
      </c>
    </row>
    <row r="373" spans="1:40" ht="15.75" thickTop="1" x14ac:dyDescent="0.2"/>
    <row r="374" spans="1:40" ht="15.75" thickBot="1" x14ac:dyDescent="0.25"/>
    <row r="375" spans="1:40" ht="16.5" thickTop="1" x14ac:dyDescent="0.25">
      <c r="A375" s="34" t="s">
        <v>8</v>
      </c>
      <c r="B375" s="12" t="s">
        <v>9</v>
      </c>
      <c r="C375" s="12" t="s">
        <v>9</v>
      </c>
      <c r="D375" s="12" t="s">
        <v>70</v>
      </c>
      <c r="E375" s="12" t="s">
        <v>71</v>
      </c>
      <c r="F375" s="47" t="s">
        <v>4</v>
      </c>
      <c r="G375" s="12" t="s">
        <v>72</v>
      </c>
      <c r="H375" s="12" t="s">
        <v>73</v>
      </c>
      <c r="I375" s="47" t="s">
        <v>5</v>
      </c>
      <c r="J375" s="12" t="s">
        <v>74</v>
      </c>
      <c r="K375" s="12" t="s">
        <v>75</v>
      </c>
      <c r="L375" s="47" t="s">
        <v>17</v>
      </c>
      <c r="M375" s="12" t="s">
        <v>19</v>
      </c>
      <c r="N375" s="13" t="s">
        <v>20</v>
      </c>
      <c r="O375" s="56" t="s">
        <v>138</v>
      </c>
      <c r="P375" s="12" t="s">
        <v>82</v>
      </c>
      <c r="Q375" s="12" t="s">
        <v>83</v>
      </c>
      <c r="R375" s="12" t="s">
        <v>84</v>
      </c>
      <c r="S375" s="12" t="s">
        <v>85</v>
      </c>
      <c r="T375" s="153" t="s">
        <v>62</v>
      </c>
      <c r="U375" s="153"/>
      <c r="V375" s="12" t="s">
        <v>116</v>
      </c>
      <c r="W375" s="12" t="s">
        <v>117</v>
      </c>
      <c r="X375" s="99" t="s">
        <v>55</v>
      </c>
      <c r="Y375" s="12" t="s">
        <v>118</v>
      </c>
      <c r="Z375" s="12" t="s">
        <v>119</v>
      </c>
      <c r="AA375" s="99" t="s">
        <v>22</v>
      </c>
      <c r="AB375" s="13" t="s">
        <v>86</v>
      </c>
      <c r="AC375" s="13" t="s">
        <v>87</v>
      </c>
      <c r="AD375" s="13" t="s">
        <v>88</v>
      </c>
      <c r="AE375" s="13" t="s">
        <v>61</v>
      </c>
      <c r="AF375" s="13" t="s">
        <v>87</v>
      </c>
      <c r="AG375" s="13"/>
      <c r="AH375" s="136"/>
      <c r="AI375" s="108" t="s">
        <v>89</v>
      </c>
      <c r="AJ375" s="109" t="s">
        <v>90</v>
      </c>
      <c r="AK375" s="110" t="s">
        <v>91</v>
      </c>
      <c r="AL375" s="111" t="s">
        <v>89</v>
      </c>
      <c r="AM375" s="110" t="s">
        <v>89</v>
      </c>
      <c r="AN375" s="108" t="s">
        <v>172</v>
      </c>
    </row>
    <row r="376" spans="1:40" ht="16.5" thickBot="1" x14ac:dyDescent="0.3">
      <c r="A376" s="35" t="s">
        <v>145</v>
      </c>
      <c r="B376" s="16" t="s">
        <v>77</v>
      </c>
      <c r="C376" s="17" t="s">
        <v>78</v>
      </c>
      <c r="D376" s="16" t="s">
        <v>26</v>
      </c>
      <c r="E376" s="16" t="s">
        <v>26</v>
      </c>
      <c r="F376" s="48" t="s">
        <v>27</v>
      </c>
      <c r="G376" s="16" t="s">
        <v>26</v>
      </c>
      <c r="H376" s="16" t="s">
        <v>26</v>
      </c>
      <c r="I376" s="48" t="s">
        <v>27</v>
      </c>
      <c r="J376" s="16" t="s">
        <v>26</v>
      </c>
      <c r="K376" s="16" t="s">
        <v>26</v>
      </c>
      <c r="L376" s="48" t="s">
        <v>27</v>
      </c>
      <c r="M376" s="16" t="s">
        <v>29</v>
      </c>
      <c r="N376" s="18" t="s">
        <v>31</v>
      </c>
      <c r="O376" s="58"/>
      <c r="P376" s="16"/>
      <c r="Q376" s="16"/>
      <c r="R376" s="16"/>
      <c r="S376" s="16"/>
      <c r="T376" s="39" t="s">
        <v>66</v>
      </c>
      <c r="U376" s="39" t="s">
        <v>67</v>
      </c>
      <c r="V376" s="16" t="s">
        <v>26</v>
      </c>
      <c r="W376" s="16" t="s">
        <v>26</v>
      </c>
      <c r="X376" s="100" t="s">
        <v>57</v>
      </c>
      <c r="Y376" s="16" t="s">
        <v>26</v>
      </c>
      <c r="Z376" s="16" t="s">
        <v>26</v>
      </c>
      <c r="AA376" s="100" t="s">
        <v>57</v>
      </c>
      <c r="AB376" s="17" t="s">
        <v>64</v>
      </c>
      <c r="AC376" s="17" t="s">
        <v>64</v>
      </c>
      <c r="AD376" s="17" t="s">
        <v>64</v>
      </c>
      <c r="AE376" s="17" t="s">
        <v>65</v>
      </c>
      <c r="AF376" s="17" t="s">
        <v>65</v>
      </c>
      <c r="AG376" s="17"/>
      <c r="AH376" s="137"/>
      <c r="AI376" s="112" t="s">
        <v>9</v>
      </c>
      <c r="AJ376" s="113" t="s">
        <v>93</v>
      </c>
      <c r="AK376" s="114" t="s">
        <v>94</v>
      </c>
      <c r="AL376" s="115" t="s">
        <v>95</v>
      </c>
      <c r="AM376" s="114" t="s">
        <v>96</v>
      </c>
      <c r="AN376" s="130" t="s">
        <v>173</v>
      </c>
    </row>
    <row r="377" spans="1:40" ht="15.75" thickTop="1" x14ac:dyDescent="0.2">
      <c r="A377" s="20" t="s">
        <v>32</v>
      </c>
      <c r="B377" s="21">
        <v>83617</v>
      </c>
      <c r="C377" s="21">
        <v>2697</v>
      </c>
      <c r="D377" s="21">
        <v>275</v>
      </c>
      <c r="E377" s="21">
        <v>17</v>
      </c>
      <c r="F377" s="80">
        <f t="shared" ref="F377:F388" si="234">+(D377-E377)/D377</f>
        <v>0.93818181818181823</v>
      </c>
      <c r="G377" s="21">
        <v>281</v>
      </c>
      <c r="H377" s="65">
        <v>11</v>
      </c>
      <c r="I377" s="80">
        <f>+(G377-H377)/G377</f>
        <v>0.96085409252669041</v>
      </c>
      <c r="J377" s="21">
        <v>564</v>
      </c>
      <c r="K377" s="71">
        <v>39.07692307692308</v>
      </c>
      <c r="L377" s="80">
        <f t="shared" ref="L377:L388" si="235">+(J377-K377)/J377</f>
        <v>0.93071467539552644</v>
      </c>
      <c r="M377" s="40">
        <v>131.69999999999999</v>
      </c>
      <c r="N377" s="22">
        <v>15.5</v>
      </c>
      <c r="O377" s="76">
        <v>1.2</v>
      </c>
      <c r="P377" s="22">
        <v>7.67</v>
      </c>
      <c r="Q377" s="49">
        <v>7.7</v>
      </c>
      <c r="R377" s="49">
        <v>6.63</v>
      </c>
      <c r="S377" s="50">
        <v>3.91</v>
      </c>
      <c r="T377" s="43"/>
      <c r="U377" s="74"/>
      <c r="V377" s="72">
        <v>41</v>
      </c>
      <c r="W377" s="73">
        <v>46.974999999999994</v>
      </c>
      <c r="X377" s="73">
        <v>15.023076923076925</v>
      </c>
      <c r="Y377" s="75">
        <v>5.0925000000000002</v>
      </c>
      <c r="Z377" s="75">
        <v>0.38346153846153846</v>
      </c>
      <c r="AA377" s="75">
        <f>(Y377-Z377)*100/Y377</f>
        <v>92.470072882444015</v>
      </c>
      <c r="AB377" s="21">
        <v>73526</v>
      </c>
      <c r="AC377" s="21">
        <v>11179</v>
      </c>
      <c r="AD377" s="21">
        <f t="shared" ref="AD377:AD388" si="236">SUM(AB377:AC377)</f>
        <v>84705</v>
      </c>
      <c r="AE377" s="22">
        <f t="shared" ref="AE377:AE388" si="237">AD377/B377</f>
        <v>1.0130117081454728</v>
      </c>
      <c r="AF377" s="22">
        <f t="shared" ref="AF377:AF388" si="238">AC377/B377</f>
        <v>0.13369290933661815</v>
      </c>
      <c r="AI377" s="116">
        <f>C377/$M$2</f>
        <v>0.42809523809523808</v>
      </c>
      <c r="AJ377" s="117">
        <f>(C377*D377)/1000</f>
        <v>741.67499999999995</v>
      </c>
      <c r="AK377" s="118">
        <f>(AJ377)/$O$3</f>
        <v>0.3623229115779189</v>
      </c>
      <c r="AL377" s="119">
        <f>(C377*G377)/1000</f>
        <v>757.85699999999997</v>
      </c>
      <c r="AM377" s="118">
        <f>(AL377)/$Q$3</f>
        <v>0.48117904761904762</v>
      </c>
      <c r="AN377" s="131">
        <f>(0.8*C377*G377)/60</f>
        <v>10104.76</v>
      </c>
    </row>
    <row r="378" spans="1:40" x14ac:dyDescent="0.2">
      <c r="A378" s="20" t="s">
        <v>33</v>
      </c>
      <c r="B378" s="21">
        <v>72841</v>
      </c>
      <c r="C378" s="21">
        <v>2601</v>
      </c>
      <c r="D378" s="21">
        <v>190</v>
      </c>
      <c r="E378" s="21">
        <v>17</v>
      </c>
      <c r="F378" s="80">
        <f t="shared" si="234"/>
        <v>0.91052631578947374</v>
      </c>
      <c r="G378" s="21">
        <v>282</v>
      </c>
      <c r="H378" s="65">
        <v>12.833333333333334</v>
      </c>
      <c r="I378" s="80">
        <f>+(G378-H378)/G378</f>
        <v>0.95449172576832153</v>
      </c>
      <c r="J378" s="21">
        <v>534</v>
      </c>
      <c r="K378" s="71">
        <v>58.416666666666664</v>
      </c>
      <c r="L378" s="80">
        <f t="shared" si="235"/>
        <v>0.89060549313358295</v>
      </c>
      <c r="M378" s="40">
        <v>191.4</v>
      </c>
      <c r="N378" s="22">
        <v>14.6</v>
      </c>
      <c r="O378" s="76">
        <v>1.375</v>
      </c>
      <c r="P378" s="22">
        <v>7.85</v>
      </c>
      <c r="Q378" s="49">
        <v>7.85</v>
      </c>
      <c r="R378" s="49">
        <v>7.05</v>
      </c>
      <c r="S378" s="50">
        <v>4.3899999999999997</v>
      </c>
      <c r="T378" s="24"/>
      <c r="U378" s="78"/>
      <c r="V378" s="72">
        <v>49</v>
      </c>
      <c r="W378" s="77">
        <v>58.000000000000007</v>
      </c>
      <c r="X378" s="77">
        <v>19.333333333333332</v>
      </c>
      <c r="Y378" s="79">
        <v>6.8583333333333334</v>
      </c>
      <c r="Z378" s="79">
        <v>0.75950000000000006</v>
      </c>
      <c r="AA378" s="79">
        <f>(Y378-Z378)*100/Y378</f>
        <v>88.925880923450791</v>
      </c>
      <c r="AB378" s="21">
        <v>68221</v>
      </c>
      <c r="AC378" s="21">
        <v>11179</v>
      </c>
      <c r="AD378" s="21">
        <f t="shared" si="236"/>
        <v>79400</v>
      </c>
      <c r="AE378" s="22">
        <f t="shared" si="237"/>
        <v>1.0900454414409466</v>
      </c>
      <c r="AF378" s="22">
        <f t="shared" si="238"/>
        <v>0.1534712593182411</v>
      </c>
      <c r="AI378" s="116">
        <f t="shared" ref="AI378:AI388" si="239">C378/$M$2</f>
        <v>0.41285714285714287</v>
      </c>
      <c r="AJ378" s="117">
        <f t="shared" ref="AJ378:AJ388" si="240">(C378*D378)/1000</f>
        <v>494.19</v>
      </c>
      <c r="AK378" s="118">
        <f t="shared" ref="AK378:AK390" si="241">(AJ378)/$O$3</f>
        <v>0.24142159257449927</v>
      </c>
      <c r="AL378" s="119">
        <f t="shared" ref="AL378:AL388" si="242">(C378*G378)/1000</f>
        <v>733.48199999999997</v>
      </c>
      <c r="AM378" s="118">
        <f t="shared" ref="AM378:AM390" si="243">(AL378)/$Q$3</f>
        <v>0.46570285714285714</v>
      </c>
      <c r="AN378" s="131">
        <f t="shared" ref="AN378:AN388" si="244">(0.8*C378*G378)/60</f>
        <v>9779.760000000002</v>
      </c>
    </row>
    <row r="379" spans="1:40" x14ac:dyDescent="0.2">
      <c r="A379" s="20" t="s">
        <v>34</v>
      </c>
      <c r="B379" s="21">
        <v>81215</v>
      </c>
      <c r="C379" s="21">
        <v>2620</v>
      </c>
      <c r="D379" s="21">
        <v>321</v>
      </c>
      <c r="E379" s="21">
        <v>14</v>
      </c>
      <c r="F379" s="80">
        <f t="shared" si="234"/>
        <v>0.95638629283489096</v>
      </c>
      <c r="G379" s="21">
        <v>296</v>
      </c>
      <c r="H379" s="65">
        <v>10.928571428571429</v>
      </c>
      <c r="I379" s="80">
        <f>+(G379-H379)/G379</f>
        <v>0.9630791505791505</v>
      </c>
      <c r="J379" s="21">
        <v>583</v>
      </c>
      <c r="K379" s="71">
        <v>55.928571428571431</v>
      </c>
      <c r="L379" s="80">
        <f t="shared" si="235"/>
        <v>0.90406763048272476</v>
      </c>
      <c r="M379" s="40">
        <v>173.8</v>
      </c>
      <c r="N379" s="22">
        <v>14.1</v>
      </c>
      <c r="O379" s="76">
        <v>1.39</v>
      </c>
      <c r="P379" s="22">
        <v>7.58</v>
      </c>
      <c r="Q379" s="49">
        <v>7.69</v>
      </c>
      <c r="R379" s="49">
        <v>6.34</v>
      </c>
      <c r="S379" s="50">
        <v>4.3499999999999996</v>
      </c>
      <c r="T379" s="24"/>
      <c r="U379" s="78"/>
      <c r="V379" s="72">
        <v>50</v>
      </c>
      <c r="W379" s="77">
        <v>59.828571428571436</v>
      </c>
      <c r="X379" s="77">
        <v>8.3092857142857124</v>
      </c>
      <c r="Y379" s="79">
        <v>6.9314285714285715</v>
      </c>
      <c r="Z379" s="79">
        <v>0.67742857142857138</v>
      </c>
      <c r="AA379" s="79">
        <v>90.226710634789796</v>
      </c>
      <c r="AB379" s="21">
        <v>85496</v>
      </c>
      <c r="AC379" s="21">
        <v>11175</v>
      </c>
      <c r="AD379" s="21">
        <f t="shared" si="236"/>
        <v>96671</v>
      </c>
      <c r="AE379" s="22">
        <f t="shared" si="237"/>
        <v>1.1903096718586468</v>
      </c>
      <c r="AF379" s="22">
        <f t="shared" si="238"/>
        <v>0.13759773440866835</v>
      </c>
      <c r="AI379" s="116">
        <f t="shared" si="239"/>
        <v>0.41587301587301589</v>
      </c>
      <c r="AJ379" s="117">
        <f t="shared" si="240"/>
        <v>841.02</v>
      </c>
      <c r="AK379" s="118">
        <f t="shared" si="241"/>
        <v>0.41085490962383975</v>
      </c>
      <c r="AL379" s="119">
        <f t="shared" si="242"/>
        <v>775.52</v>
      </c>
      <c r="AM379" s="118">
        <f t="shared" si="243"/>
        <v>0.49239365079365077</v>
      </c>
      <c r="AN379" s="131">
        <f t="shared" si="244"/>
        <v>10340.266666666666</v>
      </c>
    </row>
    <row r="380" spans="1:40" x14ac:dyDescent="0.2">
      <c r="A380" s="20" t="s">
        <v>35</v>
      </c>
      <c r="B380" s="21">
        <v>77237</v>
      </c>
      <c r="C380" s="21">
        <v>2575</v>
      </c>
      <c r="D380" s="21">
        <v>221</v>
      </c>
      <c r="E380" s="21">
        <v>13</v>
      </c>
      <c r="F380" s="80">
        <f t="shared" si="234"/>
        <v>0.94117647058823528</v>
      </c>
      <c r="G380" s="21">
        <v>296</v>
      </c>
      <c r="H380" s="65">
        <v>14.583333333333334</v>
      </c>
      <c r="I380" s="80">
        <f>+(G380-H380)/G380</f>
        <v>0.95073198198198205</v>
      </c>
      <c r="J380" s="21">
        <v>606</v>
      </c>
      <c r="K380" s="71">
        <v>49.166666666666664</v>
      </c>
      <c r="L380" s="80">
        <f t="shared" si="235"/>
        <v>0.91886688668866889</v>
      </c>
      <c r="M380" s="40">
        <v>108.4</v>
      </c>
      <c r="N380" s="22">
        <v>15.7</v>
      </c>
      <c r="O380" s="76">
        <v>1.1200000000000001</v>
      </c>
      <c r="P380" s="22">
        <v>7.1</v>
      </c>
      <c r="Q380" s="49">
        <v>7.36</v>
      </c>
      <c r="R380" s="49">
        <v>4.22</v>
      </c>
      <c r="S380" s="50">
        <v>3.78</v>
      </c>
      <c r="T380" s="24"/>
      <c r="U380" s="78"/>
      <c r="V380" s="72">
        <v>59</v>
      </c>
      <c r="W380" s="77">
        <v>69.424999999999997</v>
      </c>
      <c r="X380" s="77">
        <v>7.4675000000000002</v>
      </c>
      <c r="Y380" s="79">
        <v>8.6366666666666667</v>
      </c>
      <c r="Z380" s="79">
        <v>0.68333333333333324</v>
      </c>
      <c r="AA380" s="79">
        <v>92.087996912389031</v>
      </c>
      <c r="AB380" s="21">
        <v>93101</v>
      </c>
      <c r="AC380" s="21">
        <v>10806</v>
      </c>
      <c r="AD380" s="21">
        <f t="shared" si="236"/>
        <v>103907</v>
      </c>
      <c r="AE380" s="22">
        <f t="shared" si="237"/>
        <v>1.3453008273236919</v>
      </c>
      <c r="AF380" s="22">
        <f t="shared" si="238"/>
        <v>0.13990703937232155</v>
      </c>
      <c r="AI380" s="116">
        <f t="shared" si="239"/>
        <v>0.40873015873015872</v>
      </c>
      <c r="AJ380" s="117">
        <f t="shared" si="240"/>
        <v>569.07500000000005</v>
      </c>
      <c r="AK380" s="118">
        <f t="shared" si="241"/>
        <v>0.27800439667806548</v>
      </c>
      <c r="AL380" s="119">
        <f t="shared" si="242"/>
        <v>762.2</v>
      </c>
      <c r="AM380" s="118">
        <f t="shared" si="243"/>
        <v>0.48393650793650794</v>
      </c>
      <c r="AN380" s="131">
        <f t="shared" si="244"/>
        <v>10162.666666666666</v>
      </c>
    </row>
    <row r="381" spans="1:40" x14ac:dyDescent="0.2">
      <c r="A381" s="20" t="s">
        <v>109</v>
      </c>
      <c r="B381" s="21">
        <v>74837</v>
      </c>
      <c r="C381" s="21">
        <v>2414</v>
      </c>
      <c r="D381" s="21">
        <v>265</v>
      </c>
      <c r="E381" s="21">
        <v>24</v>
      </c>
      <c r="F381" s="80">
        <f t="shared" si="234"/>
        <v>0.90943396226415096</v>
      </c>
      <c r="G381" s="21">
        <v>358</v>
      </c>
      <c r="H381" s="65">
        <v>22.492307692307691</v>
      </c>
      <c r="I381" s="80">
        <f t="shared" ref="I381:I388" si="245">+(G381-H381)/G381</f>
        <v>0.93717232488182212</v>
      </c>
      <c r="J381" s="21">
        <v>706</v>
      </c>
      <c r="K381" s="71">
        <v>61.153846153846153</v>
      </c>
      <c r="L381" s="80">
        <f t="shared" si="235"/>
        <v>0.9133798213118326</v>
      </c>
      <c r="M381" s="40">
        <v>72.900000000000006</v>
      </c>
      <c r="N381" s="22">
        <v>16.309999999999999</v>
      </c>
      <c r="O381" s="76">
        <v>1.28</v>
      </c>
      <c r="P381" s="22">
        <v>7</v>
      </c>
      <c r="Q381" s="49">
        <v>7.35</v>
      </c>
      <c r="R381" s="49">
        <v>4.1420000000000003</v>
      </c>
      <c r="S381" s="50">
        <v>3.4830000000000001</v>
      </c>
      <c r="T381" s="24"/>
      <c r="U381" s="78"/>
      <c r="V381" s="72">
        <v>59.78</v>
      </c>
      <c r="W381" s="77">
        <v>68.216666666666669</v>
      </c>
      <c r="X381" s="77">
        <v>20.495384615384619</v>
      </c>
      <c r="Y381" s="79">
        <v>8.6208333333333318</v>
      </c>
      <c r="Z381" s="79">
        <v>0.77700000000000002</v>
      </c>
      <c r="AA381" s="79">
        <v>90.986950217496371</v>
      </c>
      <c r="AB381" s="21">
        <v>77804</v>
      </c>
      <c r="AC381" s="21">
        <v>10673</v>
      </c>
      <c r="AD381" s="21">
        <f t="shared" si="236"/>
        <v>88477</v>
      </c>
      <c r="AE381" s="22">
        <f t="shared" si="237"/>
        <v>1.1822627844515414</v>
      </c>
      <c r="AF381" s="22">
        <f t="shared" si="238"/>
        <v>0.1426166201210631</v>
      </c>
      <c r="AI381" s="116">
        <f t="shared" si="239"/>
        <v>0.38317460317460317</v>
      </c>
      <c r="AJ381" s="117">
        <f t="shared" si="240"/>
        <v>639.71</v>
      </c>
      <c r="AK381" s="118">
        <f t="shared" si="241"/>
        <v>0.31251099169516366</v>
      </c>
      <c r="AL381" s="119">
        <f t="shared" si="242"/>
        <v>864.21199999999999</v>
      </c>
      <c r="AM381" s="118">
        <f t="shared" si="243"/>
        <v>0.54870603174603172</v>
      </c>
      <c r="AN381" s="131">
        <f t="shared" si="244"/>
        <v>11522.826666666666</v>
      </c>
    </row>
    <row r="382" spans="1:40" x14ac:dyDescent="0.2">
      <c r="A382" s="20" t="s">
        <v>37</v>
      </c>
      <c r="B382" s="21">
        <v>82906</v>
      </c>
      <c r="C382" s="21">
        <v>2764</v>
      </c>
      <c r="D382" s="21">
        <v>196</v>
      </c>
      <c r="E382" s="21">
        <v>18</v>
      </c>
      <c r="F382" s="80">
        <f t="shared" si="234"/>
        <v>0.90816326530612246</v>
      </c>
      <c r="G382" s="21">
        <v>256</v>
      </c>
      <c r="H382" s="65">
        <v>10.876923076923077</v>
      </c>
      <c r="I382" s="80">
        <f t="shared" si="245"/>
        <v>0.95751201923076923</v>
      </c>
      <c r="J382" s="21">
        <v>505</v>
      </c>
      <c r="K382" s="71">
        <v>52</v>
      </c>
      <c r="L382" s="80">
        <f t="shared" si="235"/>
        <v>0.89702970297029705</v>
      </c>
      <c r="M382" s="40">
        <v>134.72</v>
      </c>
      <c r="N382" s="22">
        <v>16.600000000000001</v>
      </c>
      <c r="O382" s="76">
        <v>1.395</v>
      </c>
      <c r="P382" s="22">
        <v>7</v>
      </c>
      <c r="Q382" s="49">
        <v>7.38</v>
      </c>
      <c r="R382" s="49">
        <v>6.8970000000000002</v>
      </c>
      <c r="S382" s="50">
        <v>4.2489999999999997</v>
      </c>
      <c r="T382" s="24"/>
      <c r="U382" s="78"/>
      <c r="V382" s="72">
        <v>57.8</v>
      </c>
      <c r="W382" s="77">
        <v>57.8</v>
      </c>
      <c r="X382" s="77">
        <v>6.2784615384615385</v>
      </c>
      <c r="Y382" s="79">
        <v>6.9818181818181833</v>
      </c>
      <c r="Z382" s="79">
        <v>0.57900000000000007</v>
      </c>
      <c r="AA382" s="79">
        <v>91.707031250000014</v>
      </c>
      <c r="AB382" s="21">
        <v>60388</v>
      </c>
      <c r="AC382" s="21">
        <v>12344</v>
      </c>
      <c r="AD382" s="21">
        <f t="shared" si="236"/>
        <v>72732</v>
      </c>
      <c r="AE382" s="22">
        <f t="shared" si="237"/>
        <v>0.87728270571490607</v>
      </c>
      <c r="AF382" s="22">
        <f t="shared" si="238"/>
        <v>0.148891515692471</v>
      </c>
      <c r="AI382" s="116">
        <f t="shared" si="239"/>
        <v>0.43873015873015875</v>
      </c>
      <c r="AJ382" s="117">
        <f t="shared" si="240"/>
        <v>541.74400000000003</v>
      </c>
      <c r="AK382" s="118">
        <f t="shared" si="241"/>
        <v>0.26465266243282853</v>
      </c>
      <c r="AL382" s="119">
        <f t="shared" si="242"/>
        <v>707.58399999999995</v>
      </c>
      <c r="AM382" s="118">
        <f t="shared" si="243"/>
        <v>0.44925968253968251</v>
      </c>
      <c r="AN382" s="131">
        <f t="shared" si="244"/>
        <v>9434.4533333333347</v>
      </c>
    </row>
    <row r="383" spans="1:40" x14ac:dyDescent="0.2">
      <c r="A383" s="20" t="s">
        <v>38</v>
      </c>
      <c r="B383" s="21">
        <v>101491</v>
      </c>
      <c r="C383" s="21">
        <v>3274</v>
      </c>
      <c r="D383" s="21">
        <v>217</v>
      </c>
      <c r="E383" s="21">
        <v>20</v>
      </c>
      <c r="F383" s="80">
        <f t="shared" si="234"/>
        <v>0.90783410138248843</v>
      </c>
      <c r="G383" s="21">
        <v>328</v>
      </c>
      <c r="H383" s="65">
        <v>12.5</v>
      </c>
      <c r="I383" s="80">
        <f t="shared" si="245"/>
        <v>0.96189024390243905</v>
      </c>
      <c r="J383" s="21">
        <v>650</v>
      </c>
      <c r="K383" s="71">
        <v>57.357142857142854</v>
      </c>
      <c r="L383" s="80">
        <f t="shared" si="235"/>
        <v>0.91175824175824172</v>
      </c>
      <c r="M383" s="40">
        <v>132.19999999999999</v>
      </c>
      <c r="N383" s="22">
        <v>16.63</v>
      </c>
      <c r="O383" s="76">
        <v>1.4450000000000001</v>
      </c>
      <c r="P383" s="22">
        <v>6.97</v>
      </c>
      <c r="Q383" s="49">
        <v>7.3</v>
      </c>
      <c r="R383" s="49">
        <v>4.6719999999999997</v>
      </c>
      <c r="S383" s="50">
        <v>4.048</v>
      </c>
      <c r="T383" s="24"/>
      <c r="U383" s="78"/>
      <c r="V383" s="72">
        <v>69.7</v>
      </c>
      <c r="W383" s="77">
        <v>69.738461538461536</v>
      </c>
      <c r="X383" s="77">
        <v>5.8584615384615386</v>
      </c>
      <c r="Y383" s="79">
        <v>7.6821428571428569</v>
      </c>
      <c r="Z383" s="79">
        <v>0.68821428571428578</v>
      </c>
      <c r="AA383" s="79">
        <v>91.041376104137612</v>
      </c>
      <c r="AB383" s="21">
        <v>74648</v>
      </c>
      <c r="AC383" s="21">
        <v>13264</v>
      </c>
      <c r="AD383" s="21">
        <f t="shared" si="236"/>
        <v>87912</v>
      </c>
      <c r="AE383" s="22">
        <f t="shared" si="237"/>
        <v>0.86620488516223115</v>
      </c>
      <c r="AF383" s="22">
        <f t="shared" si="238"/>
        <v>0.13069139135489846</v>
      </c>
      <c r="AI383" s="116">
        <f t="shared" si="239"/>
        <v>0.51968253968253963</v>
      </c>
      <c r="AJ383" s="117">
        <f t="shared" si="240"/>
        <v>710.45799999999997</v>
      </c>
      <c r="AK383" s="118">
        <f t="shared" si="241"/>
        <v>0.34707278944797265</v>
      </c>
      <c r="AL383" s="119">
        <f t="shared" si="242"/>
        <v>1073.8720000000001</v>
      </c>
      <c r="AM383" s="118">
        <f t="shared" si="243"/>
        <v>0.68182349206349213</v>
      </c>
      <c r="AN383" s="131">
        <f t="shared" si="244"/>
        <v>14318.293333333335</v>
      </c>
    </row>
    <row r="384" spans="1:40" x14ac:dyDescent="0.2">
      <c r="A384" s="20" t="s">
        <v>39</v>
      </c>
      <c r="B384" s="21">
        <v>108101</v>
      </c>
      <c r="C384" s="21">
        <v>3487</v>
      </c>
      <c r="D384" s="21">
        <v>212</v>
      </c>
      <c r="E384" s="21">
        <v>20</v>
      </c>
      <c r="F384" s="80">
        <f t="shared" si="234"/>
        <v>0.90566037735849059</v>
      </c>
      <c r="G384" s="21">
        <v>324</v>
      </c>
      <c r="H384" s="65">
        <v>13.538461538461538</v>
      </c>
      <c r="I384" s="80">
        <f t="shared" si="245"/>
        <v>0.9582146248812915</v>
      </c>
      <c r="J384" s="21">
        <v>599</v>
      </c>
      <c r="K384" s="71">
        <v>47.846153846153847</v>
      </c>
      <c r="L384" s="80">
        <f t="shared" si="235"/>
        <v>0.9201232823937332</v>
      </c>
      <c r="M384" s="40">
        <v>151.61000000000001</v>
      </c>
      <c r="N384" s="22">
        <v>16.38</v>
      </c>
      <c r="O384" s="76">
        <v>1.55</v>
      </c>
      <c r="P384" s="22">
        <v>6.95</v>
      </c>
      <c r="Q384" s="49">
        <v>7.42</v>
      </c>
      <c r="R384" s="49">
        <v>6.04</v>
      </c>
      <c r="S384" s="50">
        <v>3.39</v>
      </c>
      <c r="T384" s="24"/>
      <c r="U384" s="78"/>
      <c r="V384" s="72">
        <v>64.900000000000006</v>
      </c>
      <c r="W384" s="77">
        <v>64.875000000000014</v>
      </c>
      <c r="X384" s="77">
        <v>10.55769230769231</v>
      </c>
      <c r="Y384" s="79">
        <v>7.0999999999999988</v>
      </c>
      <c r="Z384" s="79">
        <v>0.67338461538461547</v>
      </c>
      <c r="AA384" s="79">
        <v>90.515709642470199</v>
      </c>
      <c r="AB384" s="21">
        <v>87720</v>
      </c>
      <c r="AC384" s="21">
        <v>14342</v>
      </c>
      <c r="AD384" s="21">
        <f t="shared" si="236"/>
        <v>102062</v>
      </c>
      <c r="AE384" s="22">
        <f t="shared" si="237"/>
        <v>0.94413557691418215</v>
      </c>
      <c r="AF384" s="22">
        <f t="shared" si="238"/>
        <v>0.1326722231986753</v>
      </c>
      <c r="AI384" s="116">
        <f t="shared" si="239"/>
        <v>0.55349206349206348</v>
      </c>
      <c r="AJ384" s="117">
        <f t="shared" si="240"/>
        <v>739.24400000000003</v>
      </c>
      <c r="AK384" s="118">
        <f t="shared" si="241"/>
        <v>0.36113531998045922</v>
      </c>
      <c r="AL384" s="119">
        <f t="shared" si="242"/>
        <v>1129.788</v>
      </c>
      <c r="AM384" s="118">
        <f t="shared" si="243"/>
        <v>0.71732571428571434</v>
      </c>
      <c r="AN384" s="131">
        <f t="shared" si="244"/>
        <v>15063.840000000002</v>
      </c>
    </row>
    <row r="385" spans="1:40" x14ac:dyDescent="0.2">
      <c r="A385" s="20" t="s">
        <v>40</v>
      </c>
      <c r="B385" s="21">
        <v>79635</v>
      </c>
      <c r="C385" s="21">
        <v>2655</v>
      </c>
      <c r="D385" s="21">
        <v>267</v>
      </c>
      <c r="E385" s="21">
        <v>9</v>
      </c>
      <c r="F385" s="80">
        <f t="shared" si="234"/>
        <v>0.9662921348314607</v>
      </c>
      <c r="G385" s="21">
        <v>306</v>
      </c>
      <c r="H385" s="65">
        <v>8.3333333333333339</v>
      </c>
      <c r="I385" s="80">
        <f t="shared" si="245"/>
        <v>0.97276688453159044</v>
      </c>
      <c r="J385" s="21">
        <v>581</v>
      </c>
      <c r="K385" s="71">
        <v>33.266666666666666</v>
      </c>
      <c r="L385" s="80">
        <f t="shared" si="235"/>
        <v>0.94274239816408489</v>
      </c>
      <c r="M385" s="40">
        <v>167.5</v>
      </c>
      <c r="N385" s="22">
        <v>14.64</v>
      </c>
      <c r="O385" s="76">
        <v>1.36</v>
      </c>
      <c r="P385" s="22">
        <v>7.3</v>
      </c>
      <c r="Q385" s="49">
        <v>7.45</v>
      </c>
      <c r="R385" s="49">
        <v>5.59</v>
      </c>
      <c r="S385" s="50">
        <v>3.97</v>
      </c>
      <c r="T385" s="24"/>
      <c r="U385" s="78"/>
      <c r="V385" s="72">
        <v>63.2</v>
      </c>
      <c r="W385" s="77">
        <v>63.18571428571429</v>
      </c>
      <c r="X385" s="77">
        <v>6.8453333333333335</v>
      </c>
      <c r="Y385" s="79">
        <v>6.3128571428571423</v>
      </c>
      <c r="Z385" s="79">
        <v>0.84759999999999991</v>
      </c>
      <c r="AA385" s="79">
        <v>86.57343290337181</v>
      </c>
      <c r="AB385" s="21">
        <v>54144</v>
      </c>
      <c r="AC385" s="21">
        <v>11820</v>
      </c>
      <c r="AD385" s="21">
        <f t="shared" si="236"/>
        <v>65964</v>
      </c>
      <c r="AE385" s="22">
        <f t="shared" si="237"/>
        <v>0.82832925221322284</v>
      </c>
      <c r="AF385" s="22">
        <f t="shared" si="238"/>
        <v>0.14842719909587493</v>
      </c>
      <c r="AI385" s="116">
        <f t="shared" si="239"/>
        <v>0.42142857142857143</v>
      </c>
      <c r="AJ385" s="117">
        <f t="shared" si="240"/>
        <v>708.88499999999999</v>
      </c>
      <c r="AK385" s="118">
        <f t="shared" si="241"/>
        <v>0.34630434782608693</v>
      </c>
      <c r="AL385" s="119">
        <f t="shared" si="242"/>
        <v>812.43</v>
      </c>
      <c r="AM385" s="118">
        <f t="shared" si="243"/>
        <v>0.51582857142857141</v>
      </c>
      <c r="AN385" s="131">
        <f t="shared" si="244"/>
        <v>10832.4</v>
      </c>
    </row>
    <row r="386" spans="1:40" x14ac:dyDescent="0.2">
      <c r="A386" s="20" t="s">
        <v>41</v>
      </c>
      <c r="B386" s="21">
        <v>79479</v>
      </c>
      <c r="C386" s="21">
        <v>2564</v>
      </c>
      <c r="D386" s="21">
        <v>240</v>
      </c>
      <c r="E386" s="21">
        <v>8</v>
      </c>
      <c r="F386" s="80">
        <f t="shared" si="234"/>
        <v>0.96666666666666667</v>
      </c>
      <c r="G386" s="21">
        <v>303</v>
      </c>
      <c r="H386" s="65">
        <v>7.4285714285714288</v>
      </c>
      <c r="I386" s="80">
        <f t="shared" si="245"/>
        <v>0.97548326261197538</v>
      </c>
      <c r="J386" s="21">
        <v>621</v>
      </c>
      <c r="K386" s="71">
        <v>37.928571428571431</v>
      </c>
      <c r="L386" s="80">
        <f t="shared" si="235"/>
        <v>0.93892339544513459</v>
      </c>
      <c r="M386" s="40">
        <v>89.84</v>
      </c>
      <c r="N386" s="22">
        <v>15.61</v>
      </c>
      <c r="O386" s="76">
        <v>1.34</v>
      </c>
      <c r="P386" s="22">
        <v>7.26</v>
      </c>
      <c r="Q386" s="49">
        <v>7.66</v>
      </c>
      <c r="R386" s="49">
        <v>5.0919999999999996</v>
      </c>
      <c r="S386" s="50">
        <v>4.1289999999999996</v>
      </c>
      <c r="T386" s="24"/>
      <c r="U386" s="78"/>
      <c r="V386" s="72">
        <v>62.6</v>
      </c>
      <c r="W386" s="77">
        <v>62.578571428571422</v>
      </c>
      <c r="X386" s="77">
        <v>5.9</v>
      </c>
      <c r="Y386" s="79">
        <v>6.8935714285714269</v>
      </c>
      <c r="Z386" s="79">
        <v>1.145785714285714</v>
      </c>
      <c r="AA386" s="79">
        <v>83.378924463786134</v>
      </c>
      <c r="AB386" s="21">
        <v>55889</v>
      </c>
      <c r="AC386" s="21">
        <v>12407</v>
      </c>
      <c r="AD386" s="21">
        <f t="shared" si="236"/>
        <v>68296</v>
      </c>
      <c r="AE386" s="22">
        <f t="shared" si="237"/>
        <v>0.8592961662829175</v>
      </c>
      <c r="AF386" s="22">
        <f t="shared" si="238"/>
        <v>0.15610412813447577</v>
      </c>
      <c r="AI386" s="116">
        <f t="shared" si="239"/>
        <v>0.406984126984127</v>
      </c>
      <c r="AJ386" s="117">
        <f t="shared" si="240"/>
        <v>615.36</v>
      </c>
      <c r="AK386" s="118">
        <f t="shared" si="241"/>
        <v>0.30061553492916465</v>
      </c>
      <c r="AL386" s="119">
        <f t="shared" si="242"/>
        <v>776.89200000000005</v>
      </c>
      <c r="AM386" s="118">
        <f t="shared" si="243"/>
        <v>0.49326476190476193</v>
      </c>
      <c r="AN386" s="131">
        <f t="shared" si="244"/>
        <v>10358.560000000001</v>
      </c>
    </row>
    <row r="387" spans="1:40" x14ac:dyDescent="0.2">
      <c r="A387" s="20" t="s">
        <v>42</v>
      </c>
      <c r="B387" s="21">
        <v>75367</v>
      </c>
      <c r="C387" s="21">
        <v>2512</v>
      </c>
      <c r="D387" s="21">
        <v>246</v>
      </c>
      <c r="E387" s="21">
        <v>11</v>
      </c>
      <c r="F387" s="80">
        <f t="shared" si="234"/>
        <v>0.95528455284552849</v>
      </c>
      <c r="G387" s="21">
        <v>245</v>
      </c>
      <c r="H387" s="65">
        <v>5.833333333333333</v>
      </c>
      <c r="I387" s="80">
        <f t="shared" si="245"/>
        <v>0.97619047619047616</v>
      </c>
      <c r="J387" s="21">
        <v>568</v>
      </c>
      <c r="K387" s="71">
        <v>47.833333333333336</v>
      </c>
      <c r="L387" s="80">
        <f t="shared" si="235"/>
        <v>0.91578638497652576</v>
      </c>
      <c r="M387" s="40">
        <v>106.84</v>
      </c>
      <c r="N387" s="22">
        <v>14.79</v>
      </c>
      <c r="O387" s="76">
        <v>1.4</v>
      </c>
      <c r="P387" s="22">
        <v>7.32</v>
      </c>
      <c r="Q387" s="49">
        <v>7.51</v>
      </c>
      <c r="R387" s="49">
        <v>5.5350000000000001</v>
      </c>
      <c r="S387" s="50">
        <v>4.6059999999999999</v>
      </c>
      <c r="T387" s="24"/>
      <c r="U387" s="78"/>
      <c r="V387" s="72">
        <v>51</v>
      </c>
      <c r="W387" s="77">
        <v>50.990909090909078</v>
      </c>
      <c r="X387" s="77">
        <v>8.0658333333333339</v>
      </c>
      <c r="Y387" s="79">
        <v>5.65</v>
      </c>
      <c r="Z387" s="79">
        <v>0.76466666666666672</v>
      </c>
      <c r="AA387" s="79">
        <v>86.466076696165189</v>
      </c>
      <c r="AB387" s="21">
        <v>47581</v>
      </c>
      <c r="AC387" s="21">
        <v>12331</v>
      </c>
      <c r="AD387" s="21">
        <f t="shared" si="236"/>
        <v>59912</v>
      </c>
      <c r="AE387" s="22">
        <f t="shared" si="237"/>
        <v>0.79493677604256507</v>
      </c>
      <c r="AF387" s="22">
        <f t="shared" si="238"/>
        <v>0.16361272174824526</v>
      </c>
      <c r="AI387" s="116">
        <f t="shared" si="239"/>
        <v>0.39873015873015871</v>
      </c>
      <c r="AJ387" s="117">
        <f t="shared" si="240"/>
        <v>617.952</v>
      </c>
      <c r="AK387" s="118">
        <f t="shared" si="241"/>
        <v>0.30188177821201756</v>
      </c>
      <c r="AL387" s="119">
        <f t="shared" si="242"/>
        <v>615.44000000000005</v>
      </c>
      <c r="AM387" s="118">
        <f t="shared" si="243"/>
        <v>0.39075555555555558</v>
      </c>
      <c r="AN387" s="131">
        <f t="shared" si="244"/>
        <v>8205.8666666666668</v>
      </c>
    </row>
    <row r="388" spans="1:40" ht="15.75" thickBot="1" x14ac:dyDescent="0.25">
      <c r="A388" s="20" t="s">
        <v>43</v>
      </c>
      <c r="B388" s="21">
        <v>74137</v>
      </c>
      <c r="C388" s="21">
        <v>2392</v>
      </c>
      <c r="D388" s="21">
        <v>210</v>
      </c>
      <c r="E388" s="21">
        <v>7</v>
      </c>
      <c r="F388" s="80">
        <f t="shared" si="234"/>
        <v>0.96666666666666667</v>
      </c>
      <c r="G388" s="21">
        <v>253</v>
      </c>
      <c r="H388" s="65">
        <v>8.8571428571428577</v>
      </c>
      <c r="I388" s="80">
        <f t="shared" si="245"/>
        <v>0.96499153020892148</v>
      </c>
      <c r="J388" s="21">
        <v>495</v>
      </c>
      <c r="K388" s="71">
        <v>38.714285714285715</v>
      </c>
      <c r="L388" s="80">
        <f t="shared" si="235"/>
        <v>0.92178932178932182</v>
      </c>
      <c r="M388" s="40">
        <v>105.42</v>
      </c>
      <c r="N388" s="22">
        <v>15.41</v>
      </c>
      <c r="O388" s="76">
        <v>1.5049999999999999</v>
      </c>
      <c r="P388" s="22">
        <v>7.29</v>
      </c>
      <c r="Q388" s="49">
        <v>7.62</v>
      </c>
      <c r="R388" s="49">
        <v>6.66</v>
      </c>
      <c r="S388" s="50">
        <v>4.4009999999999998</v>
      </c>
      <c r="T388" s="42"/>
      <c r="U388" s="81"/>
      <c r="V388" s="72">
        <v>58.3</v>
      </c>
      <c r="W388" s="77">
        <v>58.311111111111103</v>
      </c>
      <c r="X388" s="77">
        <v>6.66</v>
      </c>
      <c r="Y388" s="79">
        <v>6.1044444444444439</v>
      </c>
      <c r="Z388" s="79">
        <v>1.3719999999999999</v>
      </c>
      <c r="AA388" s="79">
        <v>77.524572260647986</v>
      </c>
      <c r="AB388" s="21">
        <v>50805</v>
      </c>
      <c r="AC388" s="21">
        <v>12492</v>
      </c>
      <c r="AD388" s="21">
        <f t="shared" si="236"/>
        <v>63297</v>
      </c>
      <c r="AE388" s="22">
        <f t="shared" si="237"/>
        <v>0.85378421031333884</v>
      </c>
      <c r="AF388" s="22">
        <f t="shared" si="238"/>
        <v>0.16849886021824459</v>
      </c>
      <c r="AI388" s="116">
        <f t="shared" si="239"/>
        <v>0.37968253968253968</v>
      </c>
      <c r="AJ388" s="117">
        <f t="shared" si="240"/>
        <v>502.32</v>
      </c>
      <c r="AK388" s="118">
        <f t="shared" si="241"/>
        <v>0.2453932584269663</v>
      </c>
      <c r="AL388" s="119">
        <f t="shared" si="242"/>
        <v>605.17600000000004</v>
      </c>
      <c r="AM388" s="118">
        <f t="shared" si="243"/>
        <v>0.38423873015873017</v>
      </c>
      <c r="AN388" s="131">
        <f t="shared" si="244"/>
        <v>8069.0133333333342</v>
      </c>
    </row>
    <row r="389" spans="1:40" ht="16.5" thickTop="1" x14ac:dyDescent="0.25">
      <c r="A389" s="101" t="s">
        <v>146</v>
      </c>
      <c r="B389" s="55">
        <f>SUM(B377:B388)</f>
        <v>990863</v>
      </c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70">
        <f>SUM(M377:M388)</f>
        <v>1566.33</v>
      </c>
      <c r="N389" s="45"/>
      <c r="O389" s="45"/>
      <c r="P389" s="45"/>
      <c r="Q389" s="45"/>
      <c r="R389" s="45"/>
      <c r="S389" s="45"/>
      <c r="T389" s="55">
        <f>SUM(T377:T388)</f>
        <v>0</v>
      </c>
      <c r="U389" s="55">
        <f>SUM(U377:U388)</f>
        <v>0</v>
      </c>
      <c r="V389" s="51"/>
      <c r="W389" s="51"/>
      <c r="X389" s="27"/>
      <c r="Y389" s="51"/>
      <c r="Z389" s="51"/>
      <c r="AA389" s="27"/>
      <c r="AB389" s="55">
        <f>SUM(AB377:AB388)</f>
        <v>829323</v>
      </c>
      <c r="AC389" s="55">
        <f>SUM(AC377:AC388)</f>
        <v>144012</v>
      </c>
      <c r="AD389" s="55">
        <f>SUM(AD377:AD388)</f>
        <v>973335</v>
      </c>
      <c r="AE389" s="27"/>
      <c r="AF389" s="27"/>
      <c r="AG389" s="55"/>
      <c r="AH389" s="6"/>
      <c r="AI389" s="120"/>
      <c r="AJ389" s="121"/>
      <c r="AK389" s="122"/>
      <c r="AL389" s="123"/>
      <c r="AM389" s="122"/>
      <c r="AN389" s="132"/>
    </row>
    <row r="390" spans="1:40" ht="16.5" thickBot="1" x14ac:dyDescent="0.3">
      <c r="A390" s="102" t="s">
        <v>147</v>
      </c>
      <c r="B390" s="30">
        <f t="shared" ref="B390:N390" si="246">AVERAGE(B377:B388)</f>
        <v>82571.916666666672</v>
      </c>
      <c r="C390" s="103">
        <f t="shared" si="246"/>
        <v>2712.9166666666665</v>
      </c>
      <c r="D390" s="103">
        <f t="shared" si="246"/>
        <v>238.33333333333334</v>
      </c>
      <c r="E390" s="103">
        <f t="shared" si="246"/>
        <v>14.833333333333334</v>
      </c>
      <c r="F390" s="104">
        <f>AVERAGE(F377:F388)</f>
        <v>0.93602271872633269</v>
      </c>
      <c r="G390" s="103">
        <f>AVERAGE(G377:G388)</f>
        <v>294</v>
      </c>
      <c r="H390" s="103">
        <f>AVERAGE(H377:H388)</f>
        <v>11.600442612942613</v>
      </c>
      <c r="I390" s="104">
        <f>AVERAGE(I377:I388)</f>
        <v>0.96111485977461919</v>
      </c>
      <c r="J390" s="103">
        <f t="shared" si="246"/>
        <v>584.33333333333337</v>
      </c>
      <c r="K390" s="103">
        <f t="shared" si="246"/>
        <v>48.224068986568987</v>
      </c>
      <c r="L390" s="104">
        <f>AVERAGE(L377:L388)</f>
        <v>0.91714893620913962</v>
      </c>
      <c r="M390" s="52">
        <f t="shared" si="246"/>
        <v>130.5275</v>
      </c>
      <c r="N390" s="105">
        <f t="shared" si="246"/>
        <v>15.522499999999999</v>
      </c>
      <c r="O390" s="105">
        <f>AVERAGE(O377:O388)</f>
        <v>1.3633333333333333</v>
      </c>
      <c r="P390" s="105">
        <f>AVERAGE(P377:P388)</f>
        <v>7.2741666666666669</v>
      </c>
      <c r="Q390" s="105">
        <f>AVERAGE(Q377:Q388)</f>
        <v>7.5241666666666669</v>
      </c>
      <c r="R390" s="105">
        <f>AVERAGE(R377:R388)</f>
        <v>5.7389999999999981</v>
      </c>
      <c r="S390" s="105">
        <f>AVERAGE(S377:S388)</f>
        <v>4.0588333333333333</v>
      </c>
      <c r="T390" s="30"/>
      <c r="U390" s="30"/>
      <c r="V390" s="106">
        <f>AVERAGE(V377:V388)</f>
        <v>57.19</v>
      </c>
      <c r="W390" s="106" t="e">
        <f>AVERAGE(#REF!)</f>
        <v>#REF!</v>
      </c>
      <c r="X390" s="107" t="e">
        <f>AVERAGE(#REF!)</f>
        <v>#REF!</v>
      </c>
      <c r="Y390" s="106">
        <f>AVERAGE(Y377:Y388)</f>
        <v>6.9053829966329978</v>
      </c>
      <c r="Z390" s="106">
        <f>AVERAGE(Z377:Z388)</f>
        <v>0.77928122710622716</v>
      </c>
      <c r="AA390" s="107">
        <f t="shared" ref="AA390:AF390" si="247">AVERAGE(AA377:AA388)</f>
        <v>88.49206124092909</v>
      </c>
      <c r="AB390" s="30">
        <f t="shared" si="247"/>
        <v>69110.25</v>
      </c>
      <c r="AC390" s="30">
        <f t="shared" si="247"/>
        <v>12001</v>
      </c>
      <c r="AD390" s="30">
        <f t="shared" si="247"/>
        <v>81111.25</v>
      </c>
      <c r="AE390" s="105">
        <f t="shared" si="247"/>
        <v>0.98707500048863872</v>
      </c>
      <c r="AF390" s="105">
        <f t="shared" si="247"/>
        <v>0.14634863349998314</v>
      </c>
      <c r="AG390" s="38"/>
      <c r="AH390" s="138"/>
      <c r="AI390" s="124">
        <f t="shared" ref="AI390" si="248">C390/$M$2</f>
        <v>0.43062169312169307</v>
      </c>
      <c r="AJ390" s="125">
        <f t="shared" ref="AJ390" si="249">(C390*D390)/1000</f>
        <v>646.57847222222222</v>
      </c>
      <c r="AK390" s="126">
        <f t="shared" si="241"/>
        <v>0.31586637626879444</v>
      </c>
      <c r="AL390" s="127">
        <f t="shared" ref="AL390" si="250">(C390*G390)/1000</f>
        <v>797.59749999999997</v>
      </c>
      <c r="AM390" s="126">
        <f t="shared" si="243"/>
        <v>0.50641111111111115</v>
      </c>
      <c r="AN390" s="133">
        <f>AVERAGE(AN377:AN388)</f>
        <v>10682.725555555555</v>
      </c>
    </row>
    <row r="391" spans="1:40" ht="15.75" thickTop="1" x14ac:dyDescent="0.2"/>
    <row r="392" spans="1:40" ht="15.75" thickBot="1" x14ac:dyDescent="0.25"/>
    <row r="393" spans="1:40" ht="16.5" thickTop="1" x14ac:dyDescent="0.25">
      <c r="A393" s="34" t="s">
        <v>8</v>
      </c>
      <c r="B393" s="12" t="s">
        <v>9</v>
      </c>
      <c r="C393" s="12" t="s">
        <v>9</v>
      </c>
      <c r="D393" s="12" t="s">
        <v>70</v>
      </c>
      <c r="E393" s="12" t="s">
        <v>71</v>
      </c>
      <c r="F393" s="47" t="s">
        <v>4</v>
      </c>
      <c r="G393" s="12" t="s">
        <v>72</v>
      </c>
      <c r="H393" s="12" t="s">
        <v>73</v>
      </c>
      <c r="I393" s="47" t="s">
        <v>5</v>
      </c>
      <c r="J393" s="12" t="s">
        <v>74</v>
      </c>
      <c r="K393" s="12" t="s">
        <v>75</v>
      </c>
      <c r="L393" s="47" t="s">
        <v>17</v>
      </c>
      <c r="M393" s="12" t="s">
        <v>19</v>
      </c>
      <c r="N393" s="13" t="s">
        <v>20</v>
      </c>
      <c r="O393" s="56" t="s">
        <v>138</v>
      </c>
      <c r="P393" s="12" t="s">
        <v>82</v>
      </c>
      <c r="Q393" s="12" t="s">
        <v>83</v>
      </c>
      <c r="R393" s="12" t="s">
        <v>84</v>
      </c>
      <c r="S393" s="12" t="s">
        <v>85</v>
      </c>
      <c r="T393" s="153" t="s">
        <v>62</v>
      </c>
      <c r="U393" s="153"/>
      <c r="V393" s="12" t="s">
        <v>148</v>
      </c>
      <c r="W393" s="12" t="s">
        <v>149</v>
      </c>
      <c r="X393" s="99" t="s">
        <v>55</v>
      </c>
      <c r="Y393" s="12" t="s">
        <v>118</v>
      </c>
      <c r="Z393" s="12" t="s">
        <v>119</v>
      </c>
      <c r="AA393" s="99" t="s">
        <v>22</v>
      </c>
      <c r="AB393" s="13" t="s">
        <v>86</v>
      </c>
      <c r="AC393" s="13" t="s">
        <v>87</v>
      </c>
      <c r="AD393" s="13" t="s">
        <v>88</v>
      </c>
      <c r="AE393" s="13" t="s">
        <v>61</v>
      </c>
      <c r="AF393" s="13" t="s">
        <v>87</v>
      </c>
      <c r="AG393" s="13"/>
      <c r="AH393" s="136"/>
      <c r="AI393" s="108" t="s">
        <v>89</v>
      </c>
      <c r="AJ393" s="109" t="s">
        <v>90</v>
      </c>
      <c r="AK393" s="110" t="s">
        <v>91</v>
      </c>
      <c r="AL393" s="111" t="s">
        <v>89</v>
      </c>
      <c r="AM393" s="110" t="s">
        <v>89</v>
      </c>
      <c r="AN393" s="108" t="s">
        <v>172</v>
      </c>
    </row>
    <row r="394" spans="1:40" ht="16.5" thickBot="1" x14ac:dyDescent="0.3">
      <c r="A394" s="35" t="s">
        <v>150</v>
      </c>
      <c r="B394" s="16" t="s">
        <v>77</v>
      </c>
      <c r="C394" s="17" t="s">
        <v>78</v>
      </c>
      <c r="D394" s="16" t="s">
        <v>26</v>
      </c>
      <c r="E394" s="16" t="s">
        <v>26</v>
      </c>
      <c r="F394" s="48" t="s">
        <v>27</v>
      </c>
      <c r="G394" s="16" t="s">
        <v>26</v>
      </c>
      <c r="H394" s="16" t="s">
        <v>26</v>
      </c>
      <c r="I394" s="48" t="s">
        <v>27</v>
      </c>
      <c r="J394" s="16" t="s">
        <v>26</v>
      </c>
      <c r="K394" s="16" t="s">
        <v>26</v>
      </c>
      <c r="L394" s="48" t="s">
        <v>27</v>
      </c>
      <c r="M394" s="16" t="s">
        <v>29</v>
      </c>
      <c r="N394" s="18" t="s">
        <v>31</v>
      </c>
      <c r="O394" s="58"/>
      <c r="P394" s="16"/>
      <c r="Q394" s="16"/>
      <c r="R394" s="16"/>
      <c r="S394" s="16"/>
      <c r="T394" s="39" t="s">
        <v>66</v>
      </c>
      <c r="U394" s="39" t="s">
        <v>67</v>
      </c>
      <c r="V394" s="16" t="s">
        <v>26</v>
      </c>
      <c r="W394" s="16" t="s">
        <v>26</v>
      </c>
      <c r="X394" s="100" t="s">
        <v>57</v>
      </c>
      <c r="Y394" s="16" t="s">
        <v>26</v>
      </c>
      <c r="Z394" s="16" t="s">
        <v>26</v>
      </c>
      <c r="AA394" s="100" t="s">
        <v>57</v>
      </c>
      <c r="AB394" s="17" t="s">
        <v>64</v>
      </c>
      <c r="AC394" s="17" t="s">
        <v>64</v>
      </c>
      <c r="AD394" s="17" t="s">
        <v>64</v>
      </c>
      <c r="AE394" s="17" t="s">
        <v>65</v>
      </c>
      <c r="AF394" s="17" t="s">
        <v>65</v>
      </c>
      <c r="AG394" s="17"/>
      <c r="AH394" s="137"/>
      <c r="AI394" s="112" t="s">
        <v>9</v>
      </c>
      <c r="AJ394" s="113" t="s">
        <v>93</v>
      </c>
      <c r="AK394" s="114" t="s">
        <v>94</v>
      </c>
      <c r="AL394" s="115" t="s">
        <v>95</v>
      </c>
      <c r="AM394" s="114" t="s">
        <v>96</v>
      </c>
      <c r="AN394" s="130" t="s">
        <v>173</v>
      </c>
    </row>
    <row r="395" spans="1:40" ht="15.75" thickTop="1" x14ac:dyDescent="0.2">
      <c r="A395" s="20" t="s">
        <v>32</v>
      </c>
      <c r="B395" s="21">
        <v>78055</v>
      </c>
      <c r="C395" s="21">
        <v>2518</v>
      </c>
      <c r="D395" s="21">
        <v>278</v>
      </c>
      <c r="E395" s="21">
        <v>14</v>
      </c>
      <c r="F395" s="82">
        <v>0.93</v>
      </c>
      <c r="G395" s="21">
        <v>273</v>
      </c>
      <c r="H395" s="21">
        <v>5</v>
      </c>
      <c r="I395" s="82">
        <v>0.98</v>
      </c>
      <c r="J395" s="21">
        <v>599</v>
      </c>
      <c r="K395" s="21">
        <v>34</v>
      </c>
      <c r="L395" s="82">
        <v>0.94</v>
      </c>
      <c r="M395" s="40">
        <v>122</v>
      </c>
      <c r="N395" s="22">
        <v>15.49</v>
      </c>
      <c r="O395" s="66">
        <v>1.2250000000000001</v>
      </c>
      <c r="P395" s="22">
        <v>7.4</v>
      </c>
      <c r="Q395" s="49">
        <v>7.54</v>
      </c>
      <c r="R395" s="21">
        <v>6438</v>
      </c>
      <c r="S395" s="62">
        <v>5127</v>
      </c>
      <c r="T395" s="43"/>
      <c r="U395" s="43"/>
      <c r="V395" s="40">
        <v>57.9</v>
      </c>
      <c r="W395" s="40">
        <v>6.6</v>
      </c>
      <c r="X395" s="84">
        <v>0.88</v>
      </c>
      <c r="Y395" s="40">
        <v>6.9</v>
      </c>
      <c r="Z395" s="40">
        <v>1.4</v>
      </c>
      <c r="AA395" s="84">
        <v>0.78</v>
      </c>
      <c r="AB395" s="21">
        <v>59428</v>
      </c>
      <c r="AC395" s="21">
        <v>12002</v>
      </c>
      <c r="AD395" s="21">
        <f t="shared" ref="AD395:AD406" si="251">SUM(AB395:AC395)</f>
        <v>71430</v>
      </c>
      <c r="AE395" s="22">
        <v>0.76</v>
      </c>
      <c r="AF395" s="22">
        <f t="shared" ref="AF395:AF406" si="252">AC395/B395</f>
        <v>0.15376337198129525</v>
      </c>
      <c r="AI395" s="116">
        <f>C395/$M$2</f>
        <v>0.39968253968253969</v>
      </c>
      <c r="AJ395" s="117">
        <f>(C395*D395)/1000</f>
        <v>700.00400000000002</v>
      </c>
      <c r="AK395" s="118">
        <f>(AJ395)/$O$3</f>
        <v>0.34196580361504642</v>
      </c>
      <c r="AL395" s="119">
        <f>(C395*G395)/1000</f>
        <v>687.41399999999999</v>
      </c>
      <c r="AM395" s="118">
        <f>(AL395)/$Q$3</f>
        <v>0.4364533333333333</v>
      </c>
      <c r="AN395" s="131">
        <f>(0.8*C395*G395)/60</f>
        <v>9165.52</v>
      </c>
    </row>
    <row r="396" spans="1:40" x14ac:dyDescent="0.2">
      <c r="A396" s="20" t="s">
        <v>33</v>
      </c>
      <c r="B396" s="21">
        <v>73413</v>
      </c>
      <c r="C396" s="21">
        <v>2622</v>
      </c>
      <c r="D396" s="21">
        <v>314</v>
      </c>
      <c r="E396" s="21">
        <v>13</v>
      </c>
      <c r="F396" s="82">
        <v>0.95</v>
      </c>
      <c r="G396" s="21">
        <v>224</v>
      </c>
      <c r="H396" s="21">
        <v>7.1</v>
      </c>
      <c r="I396" s="82">
        <v>0.95</v>
      </c>
      <c r="J396" s="21">
        <v>543</v>
      </c>
      <c r="K396" s="21">
        <v>45</v>
      </c>
      <c r="L396" s="82">
        <v>0.9</v>
      </c>
      <c r="M396" s="40">
        <v>79.5</v>
      </c>
      <c r="N396" s="22">
        <v>15.42</v>
      </c>
      <c r="O396" s="66">
        <v>1.34</v>
      </c>
      <c r="P396" s="22">
        <v>7.32</v>
      </c>
      <c r="Q396" s="49">
        <v>7.39</v>
      </c>
      <c r="R396" s="21">
        <v>5921</v>
      </c>
      <c r="S396" s="62">
        <v>4286</v>
      </c>
      <c r="T396" s="24"/>
      <c r="U396" s="24"/>
      <c r="V396" s="40">
        <v>44.2</v>
      </c>
      <c r="W396" s="40">
        <v>6.6</v>
      </c>
      <c r="X396" s="84">
        <v>0.83</v>
      </c>
      <c r="Y396" s="40">
        <v>6.6</v>
      </c>
      <c r="Z396" s="40">
        <v>2.0699999999999998</v>
      </c>
      <c r="AA396" s="84">
        <v>0.62</v>
      </c>
      <c r="AB396" s="21">
        <v>46920</v>
      </c>
      <c r="AC396" s="21">
        <v>10726</v>
      </c>
      <c r="AD396" s="21">
        <f t="shared" si="251"/>
        <v>57646</v>
      </c>
      <c r="AE396" s="22">
        <v>0.64</v>
      </c>
      <c r="AF396" s="22">
        <f t="shared" si="252"/>
        <v>0.14610491329873457</v>
      </c>
      <c r="AI396" s="116">
        <f t="shared" ref="AI396:AI406" si="253">C396/$M$2</f>
        <v>0.41619047619047617</v>
      </c>
      <c r="AJ396" s="117">
        <f t="shared" ref="AJ396:AJ406" si="254">(C396*D396)/1000</f>
        <v>823.30799999999999</v>
      </c>
      <c r="AK396" s="118">
        <f t="shared" ref="AK396:AK408" si="255">(AJ396)/$O$3</f>
        <v>0.40220224719101122</v>
      </c>
      <c r="AL396" s="119">
        <f t="shared" ref="AL396:AL406" si="256">(C396*G396)/1000</f>
        <v>587.32799999999997</v>
      </c>
      <c r="AM396" s="118">
        <f t="shared" ref="AM396:AM408" si="257">(AL396)/$Q$3</f>
        <v>0.37290666666666666</v>
      </c>
      <c r="AN396" s="131">
        <f t="shared" ref="AN396:AN406" si="258">(0.8*C396*G396)/60</f>
        <v>7831.0399999999991</v>
      </c>
    </row>
    <row r="397" spans="1:40" x14ac:dyDescent="0.2">
      <c r="A397" s="20" t="s">
        <v>34</v>
      </c>
      <c r="B397" s="21">
        <v>91356</v>
      </c>
      <c r="C397" s="21">
        <v>2947</v>
      </c>
      <c r="D397" s="21">
        <v>218</v>
      </c>
      <c r="E397" s="21">
        <v>15</v>
      </c>
      <c r="F397" s="82">
        <v>0.92</v>
      </c>
      <c r="G397" s="21">
        <v>284</v>
      </c>
      <c r="H397" s="21">
        <v>8</v>
      </c>
      <c r="I397" s="82">
        <v>0.97</v>
      </c>
      <c r="J397" s="21">
        <v>480</v>
      </c>
      <c r="K397" s="21">
        <v>46</v>
      </c>
      <c r="L397" s="82">
        <v>0.9</v>
      </c>
      <c r="M397" s="40">
        <v>132.58000000000001</v>
      </c>
      <c r="N397" s="22">
        <v>15.85</v>
      </c>
      <c r="O397" s="66">
        <v>2.5750000000000002</v>
      </c>
      <c r="P397" s="22">
        <v>7.34</v>
      </c>
      <c r="Q397" s="49">
        <v>7.47</v>
      </c>
      <c r="R397" s="21">
        <v>6317</v>
      </c>
      <c r="S397" s="62">
        <v>4997</v>
      </c>
      <c r="T397" s="24"/>
      <c r="U397" s="24"/>
      <c r="V397" s="40">
        <v>57.2</v>
      </c>
      <c r="W397" s="40">
        <v>5.9</v>
      </c>
      <c r="X397" s="84">
        <v>0.89</v>
      </c>
      <c r="Y397" s="40">
        <v>6.4</v>
      </c>
      <c r="Z397" s="40">
        <v>2</v>
      </c>
      <c r="AA397" s="84">
        <v>0.68</v>
      </c>
      <c r="AB397" s="21">
        <v>55651</v>
      </c>
      <c r="AC397" s="21">
        <v>10812</v>
      </c>
      <c r="AD397" s="21">
        <f t="shared" si="251"/>
        <v>66463</v>
      </c>
      <c r="AE397" s="22">
        <v>0.61</v>
      </c>
      <c r="AF397" s="22">
        <f t="shared" si="252"/>
        <v>0.11835019046368055</v>
      </c>
      <c r="AI397" s="116">
        <f t="shared" si="253"/>
        <v>0.46777777777777779</v>
      </c>
      <c r="AJ397" s="117">
        <f t="shared" si="254"/>
        <v>642.44600000000003</v>
      </c>
      <c r="AK397" s="118">
        <f t="shared" si="255"/>
        <v>0.31384758182706401</v>
      </c>
      <c r="AL397" s="119">
        <f t="shared" si="256"/>
        <v>836.94799999999998</v>
      </c>
      <c r="AM397" s="118">
        <f t="shared" si="257"/>
        <v>0.53139555555555551</v>
      </c>
      <c r="AN397" s="131">
        <f t="shared" si="258"/>
        <v>11159.306666666667</v>
      </c>
    </row>
    <row r="398" spans="1:40" x14ac:dyDescent="0.2">
      <c r="A398" s="20" t="s">
        <v>35</v>
      </c>
      <c r="B398" s="21">
        <v>78960</v>
      </c>
      <c r="C398" s="21">
        <v>2632</v>
      </c>
      <c r="D398" s="21">
        <v>238</v>
      </c>
      <c r="E398" s="21">
        <v>29</v>
      </c>
      <c r="F398" s="82">
        <v>0.91</v>
      </c>
      <c r="G398" s="21">
        <v>296</v>
      </c>
      <c r="H398" s="21">
        <v>9.6</v>
      </c>
      <c r="I398" s="82">
        <v>0.96</v>
      </c>
      <c r="J398" s="21">
        <v>553</v>
      </c>
      <c r="K398" s="21">
        <v>55</v>
      </c>
      <c r="L398" s="82">
        <v>0.9</v>
      </c>
      <c r="M398" s="40">
        <v>115.52</v>
      </c>
      <c r="N398" s="22">
        <v>15.36</v>
      </c>
      <c r="O398" s="66">
        <v>3.0049999999999999</v>
      </c>
      <c r="P398" s="22">
        <v>7.24</v>
      </c>
      <c r="Q398" s="49">
        <v>7.28</v>
      </c>
      <c r="R398" s="21">
        <v>4934</v>
      </c>
      <c r="S398" s="62">
        <v>3744</v>
      </c>
      <c r="T398" s="24"/>
      <c r="U398" s="24"/>
      <c r="V398" s="40">
        <v>65.2</v>
      </c>
      <c r="W398" s="40">
        <v>5</v>
      </c>
      <c r="X398" s="84">
        <v>0.9</v>
      </c>
      <c r="Y398" s="40">
        <v>7.3</v>
      </c>
      <c r="Z398" s="40">
        <v>1.35</v>
      </c>
      <c r="AA398" s="83">
        <v>0.74</v>
      </c>
      <c r="AB398" s="21">
        <v>69997</v>
      </c>
      <c r="AC398" s="21">
        <v>10201</v>
      </c>
      <c r="AD398" s="21">
        <f t="shared" si="251"/>
        <v>80198</v>
      </c>
      <c r="AE398" s="22">
        <v>0.89</v>
      </c>
      <c r="AF398" s="22">
        <f t="shared" si="252"/>
        <v>0.12919199594731509</v>
      </c>
      <c r="AI398" s="116">
        <f t="shared" si="253"/>
        <v>0.4177777777777778</v>
      </c>
      <c r="AJ398" s="117">
        <f t="shared" si="254"/>
        <v>626.41600000000005</v>
      </c>
      <c r="AK398" s="118">
        <f t="shared" si="255"/>
        <v>0.30601660967269179</v>
      </c>
      <c r="AL398" s="119">
        <f t="shared" si="256"/>
        <v>779.072</v>
      </c>
      <c r="AM398" s="118">
        <f t="shared" si="257"/>
        <v>0.49464888888888892</v>
      </c>
      <c r="AN398" s="131">
        <f t="shared" si="258"/>
        <v>10387.626666666667</v>
      </c>
    </row>
    <row r="399" spans="1:40" x14ac:dyDescent="0.2">
      <c r="A399" s="20" t="s">
        <v>109</v>
      </c>
      <c r="B399" s="21">
        <v>80574</v>
      </c>
      <c r="C399" s="21">
        <v>2599</v>
      </c>
      <c r="D399" s="21">
        <v>238</v>
      </c>
      <c r="E399" s="21">
        <v>25</v>
      </c>
      <c r="F399" s="82">
        <v>0.87</v>
      </c>
      <c r="G399" s="21">
        <v>272</v>
      </c>
      <c r="H399" s="21">
        <v>14</v>
      </c>
      <c r="I399" s="82">
        <v>0.95</v>
      </c>
      <c r="J399" s="21">
        <v>544</v>
      </c>
      <c r="K399" s="21">
        <v>49</v>
      </c>
      <c r="L399" s="82">
        <v>0.9</v>
      </c>
      <c r="M399" s="49">
        <v>121.08</v>
      </c>
      <c r="N399" s="22">
        <v>15.07</v>
      </c>
      <c r="O399" s="66">
        <v>4.8250000000000002</v>
      </c>
      <c r="P399" s="22">
        <v>7.17</v>
      </c>
      <c r="Q399" s="49">
        <v>7.32</v>
      </c>
      <c r="R399" s="21">
        <v>4191</v>
      </c>
      <c r="S399" s="62">
        <v>3628</v>
      </c>
      <c r="T399" s="24"/>
      <c r="U399" s="24"/>
      <c r="V399" s="40">
        <v>54.3</v>
      </c>
      <c r="W399" s="40">
        <v>8.4</v>
      </c>
      <c r="X399" s="83">
        <v>0.85</v>
      </c>
      <c r="Y399" s="40">
        <v>5.8</v>
      </c>
      <c r="Z399" s="40">
        <v>0.9</v>
      </c>
      <c r="AA399" s="83">
        <v>0.84</v>
      </c>
      <c r="AB399" s="21">
        <v>59267</v>
      </c>
      <c r="AC399" s="21">
        <v>9941</v>
      </c>
      <c r="AD399" s="21">
        <f t="shared" si="251"/>
        <v>69208</v>
      </c>
      <c r="AE399" s="22">
        <v>0.86</v>
      </c>
      <c r="AF399" s="22">
        <f t="shared" si="252"/>
        <v>0.12337726810137264</v>
      </c>
      <c r="AI399" s="116">
        <f t="shared" si="253"/>
        <v>0.41253968253968254</v>
      </c>
      <c r="AJ399" s="117">
        <f t="shared" si="254"/>
        <v>618.56200000000001</v>
      </c>
      <c r="AK399" s="118">
        <f t="shared" si="255"/>
        <v>0.3021797752808989</v>
      </c>
      <c r="AL399" s="119">
        <f t="shared" si="256"/>
        <v>706.928</v>
      </c>
      <c r="AM399" s="118">
        <f t="shared" si="257"/>
        <v>0.44884317460317458</v>
      </c>
      <c r="AN399" s="131">
        <f t="shared" si="258"/>
        <v>9425.7066666666669</v>
      </c>
    </row>
    <row r="400" spans="1:40" x14ac:dyDescent="0.2">
      <c r="A400" s="20" t="s">
        <v>37</v>
      </c>
      <c r="B400" s="21">
        <v>87696</v>
      </c>
      <c r="C400" s="21">
        <v>2923</v>
      </c>
      <c r="D400" s="21">
        <v>218</v>
      </c>
      <c r="E400" s="21">
        <v>17</v>
      </c>
      <c r="F400" s="82">
        <v>0.91</v>
      </c>
      <c r="G400" s="21">
        <v>262</v>
      </c>
      <c r="H400" s="21">
        <v>9.8000000000000007</v>
      </c>
      <c r="I400" s="82">
        <v>0.95</v>
      </c>
      <c r="J400" s="21">
        <v>507</v>
      </c>
      <c r="K400" s="21">
        <v>42</v>
      </c>
      <c r="L400" s="82">
        <v>0.91</v>
      </c>
      <c r="M400" s="40">
        <v>100.52</v>
      </c>
      <c r="N400" s="22">
        <v>16.079999999999998</v>
      </c>
      <c r="O400" s="66">
        <v>4.29</v>
      </c>
      <c r="P400" s="22">
        <v>7.33</v>
      </c>
      <c r="Q400" s="49">
        <v>7.42</v>
      </c>
      <c r="R400" s="21">
        <v>4338</v>
      </c>
      <c r="S400" s="62">
        <v>3500</v>
      </c>
      <c r="T400" s="24"/>
      <c r="U400" s="24"/>
      <c r="V400" s="40">
        <v>55</v>
      </c>
      <c r="W400" s="40">
        <v>11.9</v>
      </c>
      <c r="X400" s="83">
        <v>0.78</v>
      </c>
      <c r="Y400" s="40">
        <v>5.8</v>
      </c>
      <c r="Z400" s="40">
        <v>1.1000000000000001</v>
      </c>
      <c r="AA400" s="83">
        <v>0.81</v>
      </c>
      <c r="AB400" s="21">
        <v>63422</v>
      </c>
      <c r="AC400" s="21">
        <v>9866</v>
      </c>
      <c r="AD400" s="21">
        <f t="shared" si="251"/>
        <v>73288</v>
      </c>
      <c r="AE400" s="22">
        <v>0.84</v>
      </c>
      <c r="AF400" s="22">
        <f t="shared" si="252"/>
        <v>0.11250228060572888</v>
      </c>
      <c r="AI400" s="116">
        <f t="shared" si="253"/>
        <v>0.46396825396825397</v>
      </c>
      <c r="AJ400" s="117">
        <f t="shared" si="254"/>
        <v>637.21400000000006</v>
      </c>
      <c r="AK400" s="118">
        <f t="shared" si="255"/>
        <v>0.31129164631167566</v>
      </c>
      <c r="AL400" s="119">
        <f t="shared" si="256"/>
        <v>765.82600000000002</v>
      </c>
      <c r="AM400" s="118">
        <f t="shared" si="257"/>
        <v>0.48623873015873015</v>
      </c>
      <c r="AN400" s="131">
        <f t="shared" si="258"/>
        <v>10211.013333333334</v>
      </c>
    </row>
    <row r="401" spans="1:40" x14ac:dyDescent="0.2">
      <c r="A401" s="20" t="s">
        <v>38</v>
      </c>
      <c r="B401" s="21">
        <v>102684</v>
      </c>
      <c r="C401" s="21">
        <v>3312</v>
      </c>
      <c r="D401" s="21">
        <v>252</v>
      </c>
      <c r="E401" s="21">
        <v>17</v>
      </c>
      <c r="F401" s="82">
        <v>0.92</v>
      </c>
      <c r="G401" s="21">
        <v>361</v>
      </c>
      <c r="H401" s="21">
        <v>12</v>
      </c>
      <c r="I401" s="82">
        <v>0.96</v>
      </c>
      <c r="J401" s="21">
        <v>662</v>
      </c>
      <c r="K401" s="21">
        <v>46</v>
      </c>
      <c r="L401" s="82">
        <v>0.93</v>
      </c>
      <c r="M401" s="40">
        <v>108.9</v>
      </c>
      <c r="N401" s="22">
        <v>16.54</v>
      </c>
      <c r="O401" s="66">
        <v>4.29</v>
      </c>
      <c r="P401" s="22">
        <v>7.25</v>
      </c>
      <c r="Q401" s="49">
        <v>7.47</v>
      </c>
      <c r="R401" s="21">
        <v>3743</v>
      </c>
      <c r="S401" s="62">
        <v>3260</v>
      </c>
      <c r="T401" s="24"/>
      <c r="U401" s="24"/>
      <c r="V401" s="40">
        <v>64.599999999999994</v>
      </c>
      <c r="W401" s="40">
        <v>10.3</v>
      </c>
      <c r="X401" s="83">
        <v>0.83</v>
      </c>
      <c r="Y401" s="40">
        <v>6.8</v>
      </c>
      <c r="Z401" s="40">
        <v>1.3</v>
      </c>
      <c r="AA401" s="83">
        <v>0.81</v>
      </c>
      <c r="AB401" s="21">
        <v>77527</v>
      </c>
      <c r="AC401" s="21">
        <v>11240</v>
      </c>
      <c r="AD401" s="21">
        <f t="shared" si="251"/>
        <v>88767</v>
      </c>
      <c r="AE401" s="22">
        <v>0.86</v>
      </c>
      <c r="AF401" s="22">
        <f t="shared" si="252"/>
        <v>0.10946203887655331</v>
      </c>
      <c r="AI401" s="116">
        <f t="shared" si="253"/>
        <v>0.52571428571428569</v>
      </c>
      <c r="AJ401" s="117">
        <f t="shared" si="254"/>
        <v>834.62400000000002</v>
      </c>
      <c r="AK401" s="118">
        <f t="shared" si="255"/>
        <v>0.40773033707865169</v>
      </c>
      <c r="AL401" s="119">
        <f t="shared" si="256"/>
        <v>1195.6320000000001</v>
      </c>
      <c r="AM401" s="118">
        <f t="shared" si="257"/>
        <v>0.75913142857142857</v>
      </c>
      <c r="AN401" s="131">
        <f t="shared" si="258"/>
        <v>15941.760000000002</v>
      </c>
    </row>
    <row r="402" spans="1:40" x14ac:dyDescent="0.2">
      <c r="A402" s="20" t="s">
        <v>39</v>
      </c>
      <c r="B402" s="21">
        <v>111824</v>
      </c>
      <c r="C402" s="21">
        <v>3607</v>
      </c>
      <c r="D402" s="21">
        <v>242</v>
      </c>
      <c r="E402" s="21">
        <v>15</v>
      </c>
      <c r="F402" s="82">
        <v>0.93</v>
      </c>
      <c r="G402" s="21">
        <v>339</v>
      </c>
      <c r="H402" s="21">
        <v>12</v>
      </c>
      <c r="I402" s="82">
        <v>0.96</v>
      </c>
      <c r="J402" s="21">
        <v>627</v>
      </c>
      <c r="K402" s="21">
        <v>51</v>
      </c>
      <c r="L402" s="82">
        <v>0.91</v>
      </c>
      <c r="M402" s="40">
        <v>131.88</v>
      </c>
      <c r="N402" s="22">
        <v>16.940000000000001</v>
      </c>
      <c r="O402" s="66">
        <v>3.9449999999999998</v>
      </c>
      <c r="P402" s="22">
        <v>7.12</v>
      </c>
      <c r="Q402" s="49">
        <v>7.62</v>
      </c>
      <c r="R402" s="21">
        <v>4159</v>
      </c>
      <c r="S402" s="62">
        <v>2959</v>
      </c>
      <c r="T402" s="24"/>
      <c r="U402" s="24"/>
      <c r="V402" s="40">
        <v>64</v>
      </c>
      <c r="W402" s="40">
        <v>31.2</v>
      </c>
      <c r="X402" s="83">
        <v>0.51249999999999996</v>
      </c>
      <c r="Y402" s="40">
        <v>11.9</v>
      </c>
      <c r="Z402" s="40">
        <v>2.1</v>
      </c>
      <c r="AA402" s="83">
        <v>0.82299999999999995</v>
      </c>
      <c r="AB402" s="21">
        <v>66346</v>
      </c>
      <c r="AC402" s="21">
        <v>11785</v>
      </c>
      <c r="AD402" s="21">
        <f t="shared" si="251"/>
        <v>78131</v>
      </c>
      <c r="AE402" s="22">
        <v>0.7</v>
      </c>
      <c r="AF402" s="22">
        <f t="shared" si="252"/>
        <v>0.10538882529689513</v>
      </c>
      <c r="AI402" s="116">
        <f t="shared" si="253"/>
        <v>0.57253968253968257</v>
      </c>
      <c r="AJ402" s="117">
        <f t="shared" si="254"/>
        <v>872.89400000000001</v>
      </c>
      <c r="AK402" s="118">
        <f t="shared" si="255"/>
        <v>0.42642598925256475</v>
      </c>
      <c r="AL402" s="119">
        <f t="shared" si="256"/>
        <v>1222.7729999999999</v>
      </c>
      <c r="AM402" s="118">
        <f t="shared" si="257"/>
        <v>0.77636380952380946</v>
      </c>
      <c r="AN402" s="131">
        <f t="shared" si="258"/>
        <v>16303.640000000003</v>
      </c>
    </row>
    <row r="403" spans="1:40" x14ac:dyDescent="0.2">
      <c r="A403" s="20" t="s">
        <v>40</v>
      </c>
      <c r="B403" s="21">
        <v>91629</v>
      </c>
      <c r="C403" s="21">
        <v>3054</v>
      </c>
      <c r="D403" s="21">
        <v>208</v>
      </c>
      <c r="E403" s="21">
        <v>18</v>
      </c>
      <c r="F403" s="82">
        <v>0.9</v>
      </c>
      <c r="G403" s="21">
        <v>237</v>
      </c>
      <c r="H403" s="2">
        <v>12.8</v>
      </c>
      <c r="I403" s="82">
        <v>0.96</v>
      </c>
      <c r="J403" s="21">
        <v>450</v>
      </c>
      <c r="K403" s="68">
        <v>44</v>
      </c>
      <c r="L403" s="82">
        <v>0.89</v>
      </c>
      <c r="M403" s="40">
        <v>112.64</v>
      </c>
      <c r="N403" s="22">
        <v>16.79</v>
      </c>
      <c r="O403" s="66">
        <v>4.1449999999999996</v>
      </c>
      <c r="P403" s="22">
        <v>7.34</v>
      </c>
      <c r="Q403" s="49">
        <v>7.48</v>
      </c>
      <c r="R403" s="21">
        <v>3923</v>
      </c>
      <c r="S403" s="62">
        <v>3180</v>
      </c>
      <c r="T403" s="24"/>
      <c r="U403" s="24"/>
      <c r="V403" s="40">
        <v>74.7</v>
      </c>
      <c r="W403" s="40">
        <v>12.3</v>
      </c>
      <c r="X403" s="83">
        <v>0.83</v>
      </c>
      <c r="Y403" s="40">
        <v>6.3</v>
      </c>
      <c r="Z403" s="40">
        <v>1.4</v>
      </c>
      <c r="AA403" s="83">
        <v>0.77</v>
      </c>
      <c r="AB403" s="21">
        <v>57730</v>
      </c>
      <c r="AC403" s="21">
        <v>10744</v>
      </c>
      <c r="AD403" s="21">
        <f t="shared" si="251"/>
        <v>68474</v>
      </c>
      <c r="AE403" s="22">
        <v>0.63</v>
      </c>
      <c r="AF403" s="22">
        <f t="shared" si="252"/>
        <v>0.11725545405930436</v>
      </c>
      <c r="AI403" s="116">
        <f t="shared" si="253"/>
        <v>0.48476190476190478</v>
      </c>
      <c r="AJ403" s="117">
        <f t="shared" si="254"/>
        <v>635.23199999999997</v>
      </c>
      <c r="AK403" s="118">
        <f t="shared" si="255"/>
        <v>0.31032340009770393</v>
      </c>
      <c r="AL403" s="119">
        <f t="shared" si="256"/>
        <v>723.798</v>
      </c>
      <c r="AM403" s="118">
        <f t="shared" si="257"/>
        <v>0.45955428571428569</v>
      </c>
      <c r="AN403" s="131">
        <f t="shared" si="258"/>
        <v>9650.6400000000012</v>
      </c>
    </row>
    <row r="404" spans="1:40" x14ac:dyDescent="0.2">
      <c r="A404" s="20" t="s">
        <v>41</v>
      </c>
      <c r="B404" s="21">
        <v>112467</v>
      </c>
      <c r="C404" s="21">
        <v>3628</v>
      </c>
      <c r="D404" s="21">
        <v>207</v>
      </c>
      <c r="E404" s="21">
        <v>20</v>
      </c>
      <c r="F404" s="82">
        <v>0.88</v>
      </c>
      <c r="G404" s="21">
        <v>230</v>
      </c>
      <c r="H404" s="21">
        <v>12</v>
      </c>
      <c r="I404" s="82">
        <v>0.93</v>
      </c>
      <c r="J404" s="21">
        <v>450</v>
      </c>
      <c r="K404" s="24">
        <v>36</v>
      </c>
      <c r="L404" s="82">
        <v>0.9</v>
      </c>
      <c r="M404" s="40">
        <v>100.08</v>
      </c>
      <c r="N404" s="22">
        <v>16.28</v>
      </c>
      <c r="O404" s="66">
        <v>4.1100000000000003</v>
      </c>
      <c r="P404" s="22">
        <v>7.43</v>
      </c>
      <c r="Q404" s="49">
        <v>7.59</v>
      </c>
      <c r="R404" s="21">
        <v>4326</v>
      </c>
      <c r="S404" s="62">
        <v>3773</v>
      </c>
      <c r="T404" s="24"/>
      <c r="U404" s="24"/>
      <c r="V404" s="40">
        <v>51.6</v>
      </c>
      <c r="W404" s="40">
        <v>8.1</v>
      </c>
      <c r="X404" s="83">
        <v>0.84</v>
      </c>
      <c r="Y404" s="40">
        <v>5.6</v>
      </c>
      <c r="Z404" s="40">
        <v>1.7</v>
      </c>
      <c r="AA404" s="83">
        <v>0.65</v>
      </c>
      <c r="AB404" s="21">
        <v>51578</v>
      </c>
      <c r="AC404" s="21">
        <v>12760</v>
      </c>
      <c r="AD404" s="21">
        <f t="shared" si="251"/>
        <v>64338</v>
      </c>
      <c r="AE404" s="22">
        <v>0.46</v>
      </c>
      <c r="AF404" s="22">
        <f t="shared" si="252"/>
        <v>0.11345550250295643</v>
      </c>
      <c r="AI404" s="116">
        <f t="shared" si="253"/>
        <v>0.57587301587301587</v>
      </c>
      <c r="AJ404" s="117">
        <f t="shared" si="254"/>
        <v>750.99599999999998</v>
      </c>
      <c r="AK404" s="118">
        <f t="shared" si="255"/>
        <v>0.36687640449438202</v>
      </c>
      <c r="AL404" s="119">
        <f t="shared" si="256"/>
        <v>834.44</v>
      </c>
      <c r="AM404" s="118">
        <f t="shared" si="257"/>
        <v>0.52980317460317461</v>
      </c>
      <c r="AN404" s="131">
        <f t="shared" si="258"/>
        <v>11125.866666666667</v>
      </c>
    </row>
    <row r="405" spans="1:40" x14ac:dyDescent="0.2">
      <c r="A405" s="20" t="s">
        <v>42</v>
      </c>
      <c r="B405" s="21">
        <v>107542</v>
      </c>
      <c r="C405" s="21">
        <v>3585</v>
      </c>
      <c r="D405" s="21">
        <v>114</v>
      </c>
      <c r="E405" s="21">
        <v>19</v>
      </c>
      <c r="F405" s="82">
        <v>0.81</v>
      </c>
      <c r="G405" s="21">
        <v>156</v>
      </c>
      <c r="H405" s="21">
        <v>13.3</v>
      </c>
      <c r="I405" s="82">
        <v>0.9</v>
      </c>
      <c r="J405" s="21">
        <v>266</v>
      </c>
      <c r="K405" s="21">
        <v>45</v>
      </c>
      <c r="L405" s="82">
        <v>0.79</v>
      </c>
      <c r="M405" s="40">
        <v>137.12</v>
      </c>
      <c r="N405" s="22">
        <v>16.07</v>
      </c>
      <c r="O405" s="66">
        <v>4.2249999999999996</v>
      </c>
      <c r="P405" s="22">
        <v>7.55</v>
      </c>
      <c r="Q405" s="49">
        <v>7.57</v>
      </c>
      <c r="R405" s="21">
        <v>4703</v>
      </c>
      <c r="S405" s="62">
        <v>3713</v>
      </c>
      <c r="T405" s="24"/>
      <c r="U405" s="24"/>
      <c r="V405" s="40">
        <v>55.4</v>
      </c>
      <c r="W405" s="40">
        <v>10.9</v>
      </c>
      <c r="X405" s="83">
        <v>0.79</v>
      </c>
      <c r="Y405" s="40">
        <v>4.8</v>
      </c>
      <c r="Z405" s="40">
        <v>1.2</v>
      </c>
      <c r="AA405" s="83">
        <v>0.69</v>
      </c>
      <c r="AB405" s="21">
        <v>50032</v>
      </c>
      <c r="AC405" s="21">
        <v>11804</v>
      </c>
      <c r="AD405" s="21">
        <f t="shared" si="251"/>
        <v>61836</v>
      </c>
      <c r="AE405" s="22">
        <v>0.47</v>
      </c>
      <c r="AF405" s="22">
        <f t="shared" si="252"/>
        <v>0.10976176749549013</v>
      </c>
      <c r="AI405" s="116">
        <f t="shared" si="253"/>
        <v>0.56904761904761902</v>
      </c>
      <c r="AJ405" s="117">
        <f t="shared" si="254"/>
        <v>408.69</v>
      </c>
      <c r="AK405" s="118">
        <f t="shared" si="255"/>
        <v>0.19965315095261357</v>
      </c>
      <c r="AL405" s="119">
        <f t="shared" si="256"/>
        <v>559.26</v>
      </c>
      <c r="AM405" s="118">
        <f t="shared" si="257"/>
        <v>0.35508571428571428</v>
      </c>
      <c r="AN405" s="131">
        <f t="shared" si="258"/>
        <v>7456.8</v>
      </c>
    </row>
    <row r="406" spans="1:40" ht="15.75" thickBot="1" x14ac:dyDescent="0.25">
      <c r="A406" s="20" t="s">
        <v>43</v>
      </c>
      <c r="B406" s="21">
        <v>84145</v>
      </c>
      <c r="C406" s="21">
        <v>2714</v>
      </c>
      <c r="D406" s="21">
        <v>152</v>
      </c>
      <c r="E406" s="21">
        <v>25</v>
      </c>
      <c r="F406" s="82">
        <v>0.83399999999999996</v>
      </c>
      <c r="G406" s="21">
        <v>215</v>
      </c>
      <c r="H406" s="21">
        <v>15</v>
      </c>
      <c r="I406" s="82">
        <v>0.92800000000000005</v>
      </c>
      <c r="J406" s="21">
        <v>428</v>
      </c>
      <c r="K406" s="21">
        <v>56</v>
      </c>
      <c r="L406" s="82">
        <v>0.86899999999999999</v>
      </c>
      <c r="M406" s="40">
        <v>84.4</v>
      </c>
      <c r="N406" s="22">
        <v>15.52</v>
      </c>
      <c r="O406" s="66">
        <v>3.34</v>
      </c>
      <c r="P406" s="22">
        <v>6.24</v>
      </c>
      <c r="Q406" s="49">
        <v>1.8</v>
      </c>
      <c r="R406" s="21">
        <v>3586</v>
      </c>
      <c r="S406" s="62">
        <v>3998</v>
      </c>
      <c r="T406" s="42"/>
      <c r="U406" s="42"/>
      <c r="V406" s="40">
        <v>58.03</v>
      </c>
      <c r="W406" s="40">
        <v>9.57</v>
      </c>
      <c r="X406" s="83">
        <v>0.83499999999999996</v>
      </c>
      <c r="Y406" s="40">
        <v>6.24</v>
      </c>
      <c r="Z406" s="40">
        <v>1.8</v>
      </c>
      <c r="AA406" s="83">
        <v>0.71189999999999998</v>
      </c>
      <c r="AB406" s="21">
        <v>41051</v>
      </c>
      <c r="AC406" s="21">
        <v>10357</v>
      </c>
      <c r="AD406" s="21">
        <f t="shared" si="251"/>
        <v>51408</v>
      </c>
      <c r="AE406" s="22">
        <v>0.49</v>
      </c>
      <c r="AF406" s="22">
        <f t="shared" si="252"/>
        <v>0.12308515063283618</v>
      </c>
      <c r="AI406" s="116">
        <f t="shared" si="253"/>
        <v>0.43079365079365078</v>
      </c>
      <c r="AJ406" s="117">
        <f t="shared" si="254"/>
        <v>412.52800000000002</v>
      </c>
      <c r="AK406" s="118">
        <f t="shared" si="255"/>
        <v>0.20152808988764045</v>
      </c>
      <c r="AL406" s="119">
        <f t="shared" si="256"/>
        <v>583.51</v>
      </c>
      <c r="AM406" s="118">
        <f t="shared" si="257"/>
        <v>0.37048253968253969</v>
      </c>
      <c r="AN406" s="131">
        <f t="shared" si="258"/>
        <v>7780.1333333333341</v>
      </c>
    </row>
    <row r="407" spans="1:40" ht="16.5" thickTop="1" x14ac:dyDescent="0.25">
      <c r="A407" s="101" t="s">
        <v>151</v>
      </c>
      <c r="B407" s="55">
        <f>SUM(B395:B406)</f>
        <v>1100345</v>
      </c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70">
        <f>SUM(M395:M406)</f>
        <v>1346.2200000000003</v>
      </c>
      <c r="N407" s="45"/>
      <c r="O407" s="45"/>
      <c r="P407" s="45"/>
      <c r="Q407" s="45"/>
      <c r="R407" s="45"/>
      <c r="S407" s="45"/>
      <c r="T407" s="55">
        <f>SUM(T395:T406)</f>
        <v>0</v>
      </c>
      <c r="U407" s="55">
        <f>SUM(U395:U406)</f>
        <v>0</v>
      </c>
      <c r="V407" s="51"/>
      <c r="W407" s="51"/>
      <c r="X407" s="27"/>
      <c r="Y407" s="51"/>
      <c r="Z407" s="51"/>
      <c r="AA407" s="27"/>
      <c r="AB407" s="55">
        <f>SUM(AB395:AB406)</f>
        <v>698949</v>
      </c>
      <c r="AC407" s="55">
        <f>SUM(AC395:AC406)</f>
        <v>132238</v>
      </c>
      <c r="AD407" s="55">
        <f>SUM(AD395:AD406)</f>
        <v>831187</v>
      </c>
      <c r="AE407" s="27"/>
      <c r="AF407" s="27"/>
      <c r="AG407" s="55"/>
      <c r="AH407" s="6"/>
      <c r="AI407" s="120"/>
      <c r="AJ407" s="121"/>
      <c r="AK407" s="122"/>
      <c r="AL407" s="123"/>
      <c r="AM407" s="122"/>
      <c r="AN407" s="132"/>
    </row>
    <row r="408" spans="1:40" ht="16.5" thickBot="1" x14ac:dyDescent="0.3">
      <c r="A408" s="102" t="s">
        <v>152</v>
      </c>
      <c r="B408" s="30">
        <f t="shared" ref="B408:S408" si="259">AVERAGE(B395:B406)</f>
        <v>91695.416666666672</v>
      </c>
      <c r="C408" s="103">
        <f t="shared" si="259"/>
        <v>3011.75</v>
      </c>
      <c r="D408" s="103">
        <f t="shared" si="259"/>
        <v>223.25</v>
      </c>
      <c r="E408" s="103">
        <f t="shared" si="259"/>
        <v>18.916666666666668</v>
      </c>
      <c r="F408" s="104">
        <f>AVERAGE(F395:F406)</f>
        <v>0.89700000000000013</v>
      </c>
      <c r="G408" s="103">
        <f>AVERAGE(G395:G406)</f>
        <v>262.41666666666669</v>
      </c>
      <c r="H408" s="103">
        <f>AVERAGE(H395:H406)</f>
        <v>10.883333333333333</v>
      </c>
      <c r="I408" s="104">
        <f>AVERAGE(I395:I406)</f>
        <v>0.94983333333333342</v>
      </c>
      <c r="J408" s="103">
        <f t="shared" si="259"/>
        <v>509.08333333333331</v>
      </c>
      <c r="K408" s="103">
        <f t="shared" si="259"/>
        <v>45.75</v>
      </c>
      <c r="L408" s="104">
        <f>AVERAGE(L395:L406)</f>
        <v>0.89491666666666669</v>
      </c>
      <c r="M408" s="52">
        <f t="shared" si="259"/>
        <v>112.18500000000002</v>
      </c>
      <c r="N408" s="105">
        <f t="shared" si="259"/>
        <v>15.950833333333334</v>
      </c>
      <c r="O408" s="105">
        <f>AVERAGE(O395:O406)</f>
        <v>3.4429166666666666</v>
      </c>
      <c r="P408" s="105">
        <f t="shared" si="259"/>
        <v>7.2274999999999991</v>
      </c>
      <c r="Q408" s="105">
        <f t="shared" si="259"/>
        <v>6.9958333333333336</v>
      </c>
      <c r="R408" s="105">
        <f t="shared" si="259"/>
        <v>4714.916666666667</v>
      </c>
      <c r="S408" s="105">
        <f t="shared" si="259"/>
        <v>3847.0833333333335</v>
      </c>
      <c r="T408" s="30"/>
      <c r="U408" s="30"/>
      <c r="V408" s="106">
        <f>AVERAGE(V395:V406)</f>
        <v>58.510833333333331</v>
      </c>
      <c r="W408" s="106">
        <f>AVERAGE(W395:W406)</f>
        <v>10.564166666666667</v>
      </c>
      <c r="X408" s="107">
        <f>AVERAGE(X395:X406)</f>
        <v>0.81395833333333345</v>
      </c>
      <c r="Y408" s="106">
        <f t="shared" ref="Y408:AF408" si="260">AVERAGE(Y395:Y406)</f>
        <v>6.7033333333333323</v>
      </c>
      <c r="Z408" s="106">
        <f t="shared" si="260"/>
        <v>1.5266666666666666</v>
      </c>
      <c r="AA408" s="107">
        <f t="shared" si="260"/>
        <v>0.74374166666666675</v>
      </c>
      <c r="AB408" s="30">
        <f t="shared" si="260"/>
        <v>58245.75</v>
      </c>
      <c r="AC408" s="30">
        <f t="shared" si="260"/>
        <v>11019.833333333334</v>
      </c>
      <c r="AD408" s="30">
        <f t="shared" si="260"/>
        <v>69265.583333333328</v>
      </c>
      <c r="AE408" s="105">
        <f t="shared" si="260"/>
        <v>0.68416666666666659</v>
      </c>
      <c r="AF408" s="105">
        <f t="shared" si="260"/>
        <v>0.12180822993851352</v>
      </c>
      <c r="AG408" s="38"/>
      <c r="AH408" s="138"/>
      <c r="AI408" s="124">
        <f t="shared" ref="AI408" si="261">C408/$M$2</f>
        <v>0.47805555555555557</v>
      </c>
      <c r="AJ408" s="125">
        <f t="shared" ref="AJ408" si="262">(C408*D408)/1000</f>
        <v>672.37318749999997</v>
      </c>
      <c r="AK408" s="126">
        <f t="shared" si="255"/>
        <v>0.32846760503175376</v>
      </c>
      <c r="AL408" s="127">
        <f t="shared" ref="AL408" si="263">(C408*G408)/1000</f>
        <v>790.33339583333338</v>
      </c>
      <c r="AM408" s="126">
        <f t="shared" si="257"/>
        <v>0.5017989814814815</v>
      </c>
      <c r="AN408" s="133">
        <f>AVERAGE(AN395:AN406)</f>
        <v>10536.587777777777</v>
      </c>
    </row>
    <row r="409" spans="1:40" ht="15.75" thickTop="1" x14ac:dyDescent="0.2"/>
    <row r="410" spans="1:40" ht="15.75" thickBot="1" x14ac:dyDescent="0.25"/>
    <row r="411" spans="1:40" ht="16.5" thickTop="1" x14ac:dyDescent="0.25">
      <c r="A411" s="34" t="s">
        <v>8</v>
      </c>
      <c r="B411" s="12" t="s">
        <v>9</v>
      </c>
      <c r="C411" s="12" t="s">
        <v>9</v>
      </c>
      <c r="D411" s="12" t="s">
        <v>70</v>
      </c>
      <c r="E411" s="12" t="s">
        <v>71</v>
      </c>
      <c r="F411" s="47" t="s">
        <v>4</v>
      </c>
      <c r="G411" s="12" t="s">
        <v>72</v>
      </c>
      <c r="H411" s="12" t="s">
        <v>73</v>
      </c>
      <c r="I411" s="47" t="s">
        <v>5</v>
      </c>
      <c r="J411" s="12" t="s">
        <v>74</v>
      </c>
      <c r="K411" s="12" t="s">
        <v>75</v>
      </c>
      <c r="L411" s="47" t="s">
        <v>17</v>
      </c>
      <c r="M411" s="12" t="s">
        <v>19</v>
      </c>
      <c r="N411" s="13" t="s">
        <v>20</v>
      </c>
      <c r="O411" s="56" t="s">
        <v>138</v>
      </c>
      <c r="P411" s="12" t="s">
        <v>82</v>
      </c>
      <c r="Q411" s="12" t="s">
        <v>83</v>
      </c>
      <c r="R411" s="12" t="s">
        <v>84</v>
      </c>
      <c r="S411" s="12" t="s">
        <v>85</v>
      </c>
      <c r="T411" s="153" t="s">
        <v>62</v>
      </c>
      <c r="U411" s="153"/>
      <c r="V411" s="12" t="s">
        <v>148</v>
      </c>
      <c r="W411" s="12" t="s">
        <v>149</v>
      </c>
      <c r="X411" s="99" t="s">
        <v>55</v>
      </c>
      <c r="Y411" s="12" t="s">
        <v>118</v>
      </c>
      <c r="Z411" s="12" t="s">
        <v>119</v>
      </c>
      <c r="AA411" s="99" t="s">
        <v>22</v>
      </c>
      <c r="AB411" s="13" t="s">
        <v>86</v>
      </c>
      <c r="AC411" s="13" t="s">
        <v>87</v>
      </c>
      <c r="AD411" s="13" t="s">
        <v>88</v>
      </c>
      <c r="AE411" s="13" t="s">
        <v>61</v>
      </c>
      <c r="AF411" s="13" t="s">
        <v>87</v>
      </c>
      <c r="AG411" s="13"/>
      <c r="AH411" s="136"/>
      <c r="AI411" s="108" t="s">
        <v>89</v>
      </c>
      <c r="AJ411" s="109" t="s">
        <v>90</v>
      </c>
      <c r="AK411" s="110" t="s">
        <v>91</v>
      </c>
      <c r="AL411" s="111" t="s">
        <v>89</v>
      </c>
      <c r="AM411" s="110" t="s">
        <v>89</v>
      </c>
      <c r="AN411" s="108" t="s">
        <v>172</v>
      </c>
    </row>
    <row r="412" spans="1:40" ht="16.5" thickBot="1" x14ac:dyDescent="0.3">
      <c r="A412" s="35" t="s">
        <v>153</v>
      </c>
      <c r="B412" s="16" t="s">
        <v>77</v>
      </c>
      <c r="C412" s="17" t="s">
        <v>78</v>
      </c>
      <c r="D412" s="16" t="s">
        <v>26</v>
      </c>
      <c r="E412" s="16" t="s">
        <v>26</v>
      </c>
      <c r="F412" s="48" t="s">
        <v>27</v>
      </c>
      <c r="G412" s="16" t="s">
        <v>26</v>
      </c>
      <c r="H412" s="16" t="s">
        <v>26</v>
      </c>
      <c r="I412" s="48" t="s">
        <v>27</v>
      </c>
      <c r="J412" s="16" t="s">
        <v>26</v>
      </c>
      <c r="K412" s="16" t="s">
        <v>26</v>
      </c>
      <c r="L412" s="48" t="s">
        <v>27</v>
      </c>
      <c r="M412" s="16" t="s">
        <v>29</v>
      </c>
      <c r="N412" s="18" t="s">
        <v>31</v>
      </c>
      <c r="O412" s="58"/>
      <c r="P412" s="16"/>
      <c r="Q412" s="16"/>
      <c r="R412" s="16"/>
      <c r="S412" s="16"/>
      <c r="T412" s="39" t="s">
        <v>66</v>
      </c>
      <c r="U412" s="39" t="s">
        <v>67</v>
      </c>
      <c r="V412" s="16" t="s">
        <v>26</v>
      </c>
      <c r="W412" s="16" t="s">
        <v>26</v>
      </c>
      <c r="X412" s="100" t="s">
        <v>57</v>
      </c>
      <c r="Y412" s="16" t="s">
        <v>26</v>
      </c>
      <c r="Z412" s="16" t="s">
        <v>26</v>
      </c>
      <c r="AA412" s="100" t="s">
        <v>57</v>
      </c>
      <c r="AB412" s="17" t="s">
        <v>64</v>
      </c>
      <c r="AC412" s="17" t="s">
        <v>64</v>
      </c>
      <c r="AD412" s="17" t="s">
        <v>64</v>
      </c>
      <c r="AE412" s="17" t="s">
        <v>65</v>
      </c>
      <c r="AF412" s="17" t="s">
        <v>65</v>
      </c>
      <c r="AG412" s="17"/>
      <c r="AH412" s="137"/>
      <c r="AI412" s="112" t="s">
        <v>9</v>
      </c>
      <c r="AJ412" s="113" t="s">
        <v>93</v>
      </c>
      <c r="AK412" s="114" t="s">
        <v>94</v>
      </c>
      <c r="AL412" s="115" t="s">
        <v>95</v>
      </c>
      <c r="AM412" s="114" t="s">
        <v>96</v>
      </c>
      <c r="AN412" s="130" t="s">
        <v>173</v>
      </c>
    </row>
    <row r="413" spans="1:40" ht="15.75" thickTop="1" x14ac:dyDescent="0.2">
      <c r="A413" s="20" t="s">
        <v>32</v>
      </c>
      <c r="B413" s="21">
        <v>77149</v>
      </c>
      <c r="C413" s="21">
        <v>2489</v>
      </c>
      <c r="D413" s="21">
        <v>241</v>
      </c>
      <c r="E413" s="21">
        <v>21</v>
      </c>
      <c r="F413" s="82">
        <v>0.9</v>
      </c>
      <c r="G413" s="21">
        <v>266</v>
      </c>
      <c r="H413" s="21">
        <v>7</v>
      </c>
      <c r="I413" s="82">
        <v>0.97</v>
      </c>
      <c r="J413" s="21">
        <v>586</v>
      </c>
      <c r="K413" s="21">
        <v>38</v>
      </c>
      <c r="L413" s="82">
        <v>0.92</v>
      </c>
      <c r="M413" s="40">
        <v>81.45</v>
      </c>
      <c r="N413" s="22">
        <v>15.3</v>
      </c>
      <c r="O413" s="66">
        <v>3.33</v>
      </c>
      <c r="P413" s="22">
        <v>7.63</v>
      </c>
      <c r="Q413" s="49">
        <v>7.43</v>
      </c>
      <c r="R413" s="21">
        <v>3824</v>
      </c>
      <c r="S413" s="62">
        <v>2677</v>
      </c>
      <c r="T413" s="43"/>
      <c r="U413" s="43"/>
      <c r="V413" s="40">
        <v>72.2</v>
      </c>
      <c r="W413" s="40">
        <v>10.199999999999999</v>
      </c>
      <c r="X413" s="84">
        <v>0.85</v>
      </c>
      <c r="Y413" s="40">
        <v>7</v>
      </c>
      <c r="Z413" s="40">
        <v>1.3</v>
      </c>
      <c r="AA413" s="84">
        <v>0.79</v>
      </c>
      <c r="AB413" s="21">
        <v>50356</v>
      </c>
      <c r="AC413" s="21">
        <v>10099</v>
      </c>
      <c r="AD413" s="21">
        <f t="shared" ref="AD413:AD424" si="264">AB413+AC413</f>
        <v>60455</v>
      </c>
      <c r="AE413" s="22">
        <f t="shared" ref="AE413:AE424" si="265">AD413/B413</f>
        <v>0.78361352707099252</v>
      </c>
      <c r="AF413" s="22">
        <f t="shared" ref="AF413:AF424" si="266">AC413/B413</f>
        <v>0.13090253924224551</v>
      </c>
      <c r="AI413" s="116">
        <f>C413/$M$2</f>
        <v>0.39507936507936509</v>
      </c>
      <c r="AJ413" s="117">
        <f>(C413*D413)/1000</f>
        <v>599.84900000000005</v>
      </c>
      <c r="AK413" s="118">
        <f>(AJ413)/$O$3</f>
        <v>0.29303810454323403</v>
      </c>
      <c r="AL413" s="119">
        <f>(C413*G413)/1000</f>
        <v>662.07399999999996</v>
      </c>
      <c r="AM413" s="118">
        <f>(AL413)/$Q$3</f>
        <v>0.42036444444444443</v>
      </c>
      <c r="AN413" s="131">
        <f>(0.8*C413*G413)/60</f>
        <v>8827.6533333333336</v>
      </c>
    </row>
    <row r="414" spans="1:40" x14ac:dyDescent="0.2">
      <c r="A414" s="20" t="s">
        <v>33</v>
      </c>
      <c r="B414" s="21">
        <v>69512</v>
      </c>
      <c r="C414" s="21">
        <v>2483</v>
      </c>
      <c r="D414" s="21">
        <v>208</v>
      </c>
      <c r="E414" s="21">
        <v>25</v>
      </c>
      <c r="F414" s="82">
        <v>0.88</v>
      </c>
      <c r="G414" s="21">
        <v>293</v>
      </c>
      <c r="H414" s="21">
        <v>13</v>
      </c>
      <c r="I414" s="82">
        <v>0.96</v>
      </c>
      <c r="J414" s="21">
        <v>562</v>
      </c>
      <c r="K414" s="21">
        <v>58</v>
      </c>
      <c r="L414" s="82">
        <v>0.9</v>
      </c>
      <c r="M414" s="40">
        <v>134.28</v>
      </c>
      <c r="N414" s="22">
        <v>14.56</v>
      </c>
      <c r="O414" s="66">
        <v>4.0199999999999996</v>
      </c>
      <c r="P414" s="22">
        <v>7.3949999999999996</v>
      </c>
      <c r="Q414" s="49">
        <v>7.3250000000000002</v>
      </c>
      <c r="R414" s="21">
        <v>2945.5</v>
      </c>
      <c r="S414" s="62">
        <v>3130.9169999999999</v>
      </c>
      <c r="T414" s="24"/>
      <c r="U414" s="24"/>
      <c r="V414" s="40">
        <v>77</v>
      </c>
      <c r="W414" s="40">
        <v>9.6</v>
      </c>
      <c r="X414" s="84">
        <v>0.88</v>
      </c>
      <c r="Y414" s="40">
        <v>6.8220000000000001</v>
      </c>
      <c r="Z414" s="40">
        <v>1.6379999999999999</v>
      </c>
      <c r="AA414" s="84">
        <v>0.76</v>
      </c>
      <c r="AB414" s="21">
        <v>48154</v>
      </c>
      <c r="AC414" s="21">
        <v>9449</v>
      </c>
      <c r="AD414" s="21">
        <f t="shared" si="264"/>
        <v>57603</v>
      </c>
      <c r="AE414" s="22">
        <f t="shared" si="265"/>
        <v>0.82867706295315913</v>
      </c>
      <c r="AF414" s="22">
        <f t="shared" si="266"/>
        <v>0.13593336402347797</v>
      </c>
      <c r="AI414" s="116">
        <f t="shared" ref="AI414:AI424" si="267">C414/$M$2</f>
        <v>0.3941269841269841</v>
      </c>
      <c r="AJ414" s="117">
        <f t="shared" ref="AJ414:AJ424" si="268">(C414*D414)/1000</f>
        <v>516.46400000000006</v>
      </c>
      <c r="AK414" s="118">
        <f t="shared" ref="AK414:AK426" si="269">(AJ414)/$O$3</f>
        <v>0.25230288226673181</v>
      </c>
      <c r="AL414" s="119">
        <f t="shared" ref="AL414:AL424" si="270">(C414*G414)/1000</f>
        <v>727.51900000000001</v>
      </c>
      <c r="AM414" s="118">
        <f t="shared" ref="AM414:AM426" si="271">(AL414)/$Q$3</f>
        <v>0.46191682539682538</v>
      </c>
      <c r="AN414" s="131">
        <f t="shared" ref="AN414:AN424" si="272">(0.8*C414*G414)/60</f>
        <v>9700.253333333334</v>
      </c>
    </row>
    <row r="415" spans="1:40" x14ac:dyDescent="0.2">
      <c r="A415" s="20" t="s">
        <v>34</v>
      </c>
      <c r="B415" s="21">
        <v>77011</v>
      </c>
      <c r="C415" s="21">
        <v>2484</v>
      </c>
      <c r="D415" s="21">
        <v>272</v>
      </c>
      <c r="E415" s="21">
        <v>19</v>
      </c>
      <c r="F415" s="82">
        <v>0.93</v>
      </c>
      <c r="G415" s="21">
        <v>311</v>
      </c>
      <c r="H415" s="21">
        <v>11</v>
      </c>
      <c r="I415" s="82">
        <v>0.96</v>
      </c>
      <c r="J415" s="21">
        <v>636</v>
      </c>
      <c r="K415" s="21">
        <v>48</v>
      </c>
      <c r="L415" s="82">
        <v>0.92</v>
      </c>
      <c r="M415" s="40">
        <v>200.86</v>
      </c>
      <c r="N415" s="22">
        <v>14.42</v>
      </c>
      <c r="O415" s="66">
        <v>4.45</v>
      </c>
      <c r="P415" s="22">
        <v>7.4409999999999998</v>
      </c>
      <c r="Q415" s="49">
        <v>7.5670000000000002</v>
      </c>
      <c r="R415" s="21">
        <v>4091.0909999999999</v>
      </c>
      <c r="S415" s="62">
        <v>3997.636</v>
      </c>
      <c r="T415" s="24"/>
      <c r="U415" s="24"/>
      <c r="V415" s="40">
        <v>72.599999999999994</v>
      </c>
      <c r="W415" s="40">
        <v>8.9</v>
      </c>
      <c r="X415" s="84">
        <v>0.88</v>
      </c>
      <c r="Y415" s="40">
        <v>7.7</v>
      </c>
      <c r="Z415" s="40">
        <v>1.6</v>
      </c>
      <c r="AA415" s="84">
        <v>0.79</v>
      </c>
      <c r="AB415" s="21">
        <v>49107</v>
      </c>
      <c r="AC415" s="21">
        <v>10437</v>
      </c>
      <c r="AD415" s="21">
        <f t="shared" si="264"/>
        <v>59544</v>
      </c>
      <c r="AE415" s="22">
        <f t="shared" si="265"/>
        <v>0.77318824583501056</v>
      </c>
      <c r="AF415" s="22">
        <f t="shared" si="266"/>
        <v>0.13552609367492954</v>
      </c>
      <c r="AI415" s="116">
        <f t="shared" si="267"/>
        <v>0.39428571428571429</v>
      </c>
      <c r="AJ415" s="117">
        <f t="shared" si="268"/>
        <v>675.64800000000002</v>
      </c>
      <c r="AK415" s="118">
        <f t="shared" si="269"/>
        <v>0.3300674157303371</v>
      </c>
      <c r="AL415" s="119">
        <f t="shared" si="270"/>
        <v>772.524</v>
      </c>
      <c r="AM415" s="118">
        <f t="shared" si="271"/>
        <v>0.49049142857142858</v>
      </c>
      <c r="AN415" s="131">
        <f t="shared" si="272"/>
        <v>10300.320000000002</v>
      </c>
    </row>
    <row r="416" spans="1:40" x14ac:dyDescent="0.2">
      <c r="A416" s="20" t="s">
        <v>35</v>
      </c>
      <c r="B416" s="21">
        <v>85265</v>
      </c>
      <c r="C416" s="21">
        <v>2842</v>
      </c>
      <c r="D416" s="21">
        <v>256</v>
      </c>
      <c r="E416" s="21">
        <v>16</v>
      </c>
      <c r="F416" s="82">
        <v>0.94</v>
      </c>
      <c r="G416" s="21">
        <v>282</v>
      </c>
      <c r="H416" s="21">
        <v>14</v>
      </c>
      <c r="I416" s="82">
        <v>0.95</v>
      </c>
      <c r="J416" s="21">
        <v>564</v>
      </c>
      <c r="K416" s="21">
        <v>41</v>
      </c>
      <c r="L416" s="82">
        <v>0.93</v>
      </c>
      <c r="M416" s="40">
        <v>185.74</v>
      </c>
      <c r="N416" s="22">
        <v>15.1</v>
      </c>
      <c r="O416" s="66">
        <v>4.8499999999999996</v>
      </c>
      <c r="P416" s="22">
        <v>7.2910000000000004</v>
      </c>
      <c r="Q416" s="49">
        <v>7.4029999999999996</v>
      </c>
      <c r="R416" s="21">
        <v>11310.385</v>
      </c>
      <c r="S416" s="62">
        <v>5656.9229999999998</v>
      </c>
      <c r="T416" s="24"/>
      <c r="U416" s="24"/>
      <c r="V416" s="40">
        <v>78.5</v>
      </c>
      <c r="W416" s="40">
        <v>7</v>
      </c>
      <c r="X416" s="84">
        <v>0.91</v>
      </c>
      <c r="Y416" s="40">
        <v>6.3</v>
      </c>
      <c r="Z416" s="40">
        <v>1.4</v>
      </c>
      <c r="AA416" s="83">
        <v>0.78</v>
      </c>
      <c r="AB416" s="21">
        <v>59838</v>
      </c>
      <c r="AC416" s="21">
        <v>10869</v>
      </c>
      <c r="AD416" s="21">
        <f t="shared" si="264"/>
        <v>70707</v>
      </c>
      <c r="AE416" s="22">
        <f t="shared" si="265"/>
        <v>0.82926171348149891</v>
      </c>
      <c r="AF416" s="22">
        <f t="shared" si="266"/>
        <v>0.12747317187591625</v>
      </c>
      <c r="AI416" s="116">
        <f t="shared" si="267"/>
        <v>0.45111111111111113</v>
      </c>
      <c r="AJ416" s="117">
        <f t="shared" si="268"/>
        <v>727.55200000000002</v>
      </c>
      <c r="AK416" s="118">
        <f t="shared" si="269"/>
        <v>0.35542354665363945</v>
      </c>
      <c r="AL416" s="119">
        <f t="shared" si="270"/>
        <v>801.44399999999996</v>
      </c>
      <c r="AM416" s="118">
        <f t="shared" si="271"/>
        <v>0.50885333333333327</v>
      </c>
      <c r="AN416" s="131">
        <f t="shared" si="272"/>
        <v>10685.92</v>
      </c>
    </row>
    <row r="417" spans="1:40" x14ac:dyDescent="0.2">
      <c r="A417" s="20" t="s">
        <v>109</v>
      </c>
      <c r="B417" s="21">
        <v>86352</v>
      </c>
      <c r="C417" s="21">
        <v>2786</v>
      </c>
      <c r="D417" s="21">
        <v>307</v>
      </c>
      <c r="E417" s="21">
        <v>19</v>
      </c>
      <c r="F417" s="82">
        <v>0.94</v>
      </c>
      <c r="G417" s="21">
        <v>284</v>
      </c>
      <c r="H417" s="21">
        <v>14</v>
      </c>
      <c r="I417" s="82">
        <v>0.95</v>
      </c>
      <c r="J417" s="21">
        <v>600</v>
      </c>
      <c r="K417" s="21">
        <v>42</v>
      </c>
      <c r="L417" s="82">
        <v>0.93</v>
      </c>
      <c r="M417" s="49">
        <v>127.76</v>
      </c>
      <c r="N417" s="22">
        <v>14.74</v>
      </c>
      <c r="O417" s="66">
        <v>5.03</v>
      </c>
      <c r="P417" s="22">
        <v>7.4669999999999996</v>
      </c>
      <c r="Q417" s="49">
        <v>7.5350000000000001</v>
      </c>
      <c r="R417" s="21">
        <v>10931.076999999999</v>
      </c>
      <c r="S417" s="62">
        <v>6224.8459999999995</v>
      </c>
      <c r="T417" s="24"/>
      <c r="U417" s="24"/>
      <c r="V417" s="40">
        <v>82.5</v>
      </c>
      <c r="W417" s="40">
        <v>5.9</v>
      </c>
      <c r="X417" s="83">
        <v>0.93</v>
      </c>
      <c r="Y417" s="40">
        <v>7.1</v>
      </c>
      <c r="Z417" s="40">
        <v>1.5</v>
      </c>
      <c r="AA417" s="83">
        <v>0.79</v>
      </c>
      <c r="AB417" s="21">
        <v>60397</v>
      </c>
      <c r="AC417" s="21">
        <v>11058</v>
      </c>
      <c r="AD417" s="21">
        <f t="shared" si="264"/>
        <v>71455</v>
      </c>
      <c r="AE417" s="22">
        <f t="shared" si="265"/>
        <v>0.82748517695015744</v>
      </c>
      <c r="AF417" s="22">
        <f t="shared" si="266"/>
        <v>0.12805725403001667</v>
      </c>
      <c r="AI417" s="116">
        <f t="shared" si="267"/>
        <v>0.44222222222222224</v>
      </c>
      <c r="AJ417" s="117">
        <f t="shared" si="268"/>
        <v>855.30200000000002</v>
      </c>
      <c r="AK417" s="118">
        <f t="shared" si="269"/>
        <v>0.41783194919394234</v>
      </c>
      <c r="AL417" s="119">
        <f t="shared" si="270"/>
        <v>791.22400000000005</v>
      </c>
      <c r="AM417" s="118">
        <f t="shared" si="271"/>
        <v>0.5023644444444445</v>
      </c>
      <c r="AN417" s="131">
        <f t="shared" si="272"/>
        <v>10549.653333333334</v>
      </c>
    </row>
    <row r="418" spans="1:40" x14ac:dyDescent="0.2">
      <c r="A418" s="20" t="s">
        <v>37</v>
      </c>
      <c r="B418" s="21">
        <v>87606</v>
      </c>
      <c r="C418" s="21">
        <v>2920</v>
      </c>
      <c r="D418" s="21">
        <v>248</v>
      </c>
      <c r="E418" s="21">
        <v>40</v>
      </c>
      <c r="F418" s="82">
        <v>0.84</v>
      </c>
      <c r="G418" s="21">
        <v>240</v>
      </c>
      <c r="H418" s="21">
        <v>13</v>
      </c>
      <c r="I418" s="82">
        <v>0.94</v>
      </c>
      <c r="J418" s="21">
        <v>492</v>
      </c>
      <c r="K418" s="21">
        <v>45</v>
      </c>
      <c r="L418" s="82">
        <v>0.91</v>
      </c>
      <c r="M418" s="40">
        <v>129.78</v>
      </c>
      <c r="N418" s="22">
        <v>13.6</v>
      </c>
      <c r="O418" s="66">
        <v>5.08</v>
      </c>
      <c r="P418" s="22">
        <v>7.1829999999999998</v>
      </c>
      <c r="Q418" s="49">
        <v>7.423</v>
      </c>
      <c r="R418" s="21">
        <v>11823.916999999999</v>
      </c>
      <c r="S418" s="62">
        <v>5892.0829999999996</v>
      </c>
      <c r="T418" s="24"/>
      <c r="U418" s="24"/>
      <c r="V418" s="40">
        <v>69.900000000000006</v>
      </c>
      <c r="W418" s="40">
        <v>6.1</v>
      </c>
      <c r="X418" s="83">
        <v>0.91</v>
      </c>
      <c r="Y418" s="40">
        <v>7.4</v>
      </c>
      <c r="Z418" s="40">
        <v>0.9</v>
      </c>
      <c r="AA418" s="83">
        <v>0.87</v>
      </c>
      <c r="AB418" s="21">
        <v>63038</v>
      </c>
      <c r="AC418" s="21">
        <v>11057</v>
      </c>
      <c r="AD418" s="21">
        <f t="shared" si="264"/>
        <v>74095</v>
      </c>
      <c r="AE418" s="22">
        <f t="shared" si="265"/>
        <v>0.84577540351117508</v>
      </c>
      <c r="AF418" s="22">
        <f t="shared" si="266"/>
        <v>0.12621281647375751</v>
      </c>
      <c r="AI418" s="116">
        <f t="shared" si="267"/>
        <v>0.46349206349206351</v>
      </c>
      <c r="AJ418" s="117">
        <f t="shared" si="268"/>
        <v>724.16</v>
      </c>
      <c r="AK418" s="118">
        <f t="shared" si="269"/>
        <v>0.35376648754274548</v>
      </c>
      <c r="AL418" s="119">
        <f t="shared" si="270"/>
        <v>700.8</v>
      </c>
      <c r="AM418" s="118">
        <f t="shared" si="271"/>
        <v>0.44495238095238093</v>
      </c>
      <c r="AN418" s="131">
        <f t="shared" si="272"/>
        <v>9344</v>
      </c>
    </row>
    <row r="419" spans="1:40" x14ac:dyDescent="0.2">
      <c r="A419" s="20" t="s">
        <v>38</v>
      </c>
      <c r="B419" s="21">
        <v>107494</v>
      </c>
      <c r="C419" s="21">
        <v>3468</v>
      </c>
      <c r="D419" s="21">
        <v>235</v>
      </c>
      <c r="E419" s="21">
        <v>19</v>
      </c>
      <c r="F419" s="82">
        <v>0.92</v>
      </c>
      <c r="G419" s="21">
        <v>245</v>
      </c>
      <c r="H419" s="21">
        <v>12</v>
      </c>
      <c r="I419" s="82">
        <v>0.95</v>
      </c>
      <c r="J419" s="21">
        <v>483</v>
      </c>
      <c r="K419" s="21">
        <v>45</v>
      </c>
      <c r="L419" s="82">
        <v>0.91</v>
      </c>
      <c r="M419" s="40">
        <v>183.22</v>
      </c>
      <c r="N419" s="22">
        <v>13.8</v>
      </c>
      <c r="O419" s="66">
        <v>4.96</v>
      </c>
      <c r="P419" s="22">
        <v>7.101</v>
      </c>
      <c r="Q419" s="49">
        <v>7.593</v>
      </c>
      <c r="R419" s="21">
        <v>10641.8</v>
      </c>
      <c r="S419" s="62">
        <v>6045.1329999999998</v>
      </c>
      <c r="T419" s="24"/>
      <c r="U419" s="24"/>
      <c r="V419" s="40">
        <v>58.8</v>
      </c>
      <c r="W419" s="40">
        <v>5.4</v>
      </c>
      <c r="X419" s="83">
        <v>0.91</v>
      </c>
      <c r="Y419" s="40">
        <v>5.7</v>
      </c>
      <c r="Z419" s="40">
        <v>1.4</v>
      </c>
      <c r="AA419" s="83">
        <v>0.76</v>
      </c>
      <c r="AB419" s="21">
        <v>79664</v>
      </c>
      <c r="AC419" s="21">
        <v>12044</v>
      </c>
      <c r="AD419" s="21">
        <f t="shared" si="264"/>
        <v>91708</v>
      </c>
      <c r="AE419" s="22">
        <f t="shared" si="265"/>
        <v>0.85314529183024168</v>
      </c>
      <c r="AF419" s="22">
        <f t="shared" si="266"/>
        <v>0.11204346289095206</v>
      </c>
      <c r="AI419" s="116">
        <f t="shared" si="267"/>
        <v>0.55047619047619045</v>
      </c>
      <c r="AJ419" s="117">
        <f t="shared" si="268"/>
        <v>814.98</v>
      </c>
      <c r="AK419" s="118">
        <f t="shared" si="269"/>
        <v>0.39813385442110405</v>
      </c>
      <c r="AL419" s="119">
        <f t="shared" si="270"/>
        <v>849.66</v>
      </c>
      <c r="AM419" s="118">
        <f t="shared" si="271"/>
        <v>0.53946666666666665</v>
      </c>
      <c r="AN419" s="131">
        <f t="shared" si="272"/>
        <v>11328.8</v>
      </c>
    </row>
    <row r="420" spans="1:40" x14ac:dyDescent="0.2">
      <c r="A420" s="20" t="s">
        <v>39</v>
      </c>
      <c r="B420" s="21">
        <v>117685</v>
      </c>
      <c r="C420" s="21">
        <v>3796</v>
      </c>
      <c r="D420" s="21">
        <v>265</v>
      </c>
      <c r="E420" s="21">
        <v>13</v>
      </c>
      <c r="F420" s="82">
        <v>0.95</v>
      </c>
      <c r="G420" s="21">
        <v>271</v>
      </c>
      <c r="H420" s="21">
        <v>12</v>
      </c>
      <c r="I420" s="82">
        <v>0.96</v>
      </c>
      <c r="J420" s="21">
        <v>531</v>
      </c>
      <c r="K420" s="21">
        <v>36</v>
      </c>
      <c r="L420" s="82">
        <v>0.93</v>
      </c>
      <c r="M420" s="40">
        <v>0</v>
      </c>
      <c r="N420" s="22" t="s">
        <v>154</v>
      </c>
      <c r="O420" s="66">
        <v>5.23</v>
      </c>
      <c r="P420" s="22">
        <v>7.2279999999999998</v>
      </c>
      <c r="Q420" s="49">
        <v>7.6829999999999998</v>
      </c>
      <c r="R420" s="21">
        <v>6113.8329999999996</v>
      </c>
      <c r="S420" s="62">
        <v>5218.5</v>
      </c>
      <c r="T420" s="24"/>
      <c r="U420" s="24"/>
      <c r="V420" s="40">
        <v>61.3</v>
      </c>
      <c r="W420" s="40">
        <v>5.7</v>
      </c>
      <c r="X420" s="83">
        <v>0.91</v>
      </c>
      <c r="Y420" s="40">
        <v>6.3</v>
      </c>
      <c r="Z420" s="40">
        <v>1.5</v>
      </c>
      <c r="AA420" s="83">
        <v>0.76</v>
      </c>
      <c r="AB420" s="21">
        <v>86203</v>
      </c>
      <c r="AC420" s="21">
        <v>12450</v>
      </c>
      <c r="AD420" s="21">
        <f t="shared" si="264"/>
        <v>98653</v>
      </c>
      <c r="AE420" s="22">
        <f t="shared" si="265"/>
        <v>0.83828015465012529</v>
      </c>
      <c r="AF420" s="22">
        <f t="shared" si="266"/>
        <v>0.10579088244041297</v>
      </c>
      <c r="AI420" s="116">
        <f t="shared" si="267"/>
        <v>0.60253968253968249</v>
      </c>
      <c r="AJ420" s="117">
        <f t="shared" si="268"/>
        <v>1005.94</v>
      </c>
      <c r="AK420" s="118">
        <f t="shared" si="269"/>
        <v>0.4914215925744993</v>
      </c>
      <c r="AL420" s="119">
        <f t="shared" si="270"/>
        <v>1028.7159999999999</v>
      </c>
      <c r="AM420" s="118">
        <f t="shared" si="271"/>
        <v>0.65315301587301577</v>
      </c>
      <c r="AN420" s="131">
        <f t="shared" si="272"/>
        <v>13716.213333333335</v>
      </c>
    </row>
    <row r="421" spans="1:40" x14ac:dyDescent="0.2">
      <c r="A421" s="20" t="s">
        <v>40</v>
      </c>
      <c r="B421" s="21">
        <v>90181</v>
      </c>
      <c r="C421" s="21">
        <v>3006</v>
      </c>
      <c r="D421" s="21">
        <v>245</v>
      </c>
      <c r="E421" s="21">
        <v>27</v>
      </c>
      <c r="F421" s="82">
        <v>0.89</v>
      </c>
      <c r="G421" s="21">
        <v>235</v>
      </c>
      <c r="H421" s="2">
        <v>14</v>
      </c>
      <c r="I421" s="82">
        <v>0.94</v>
      </c>
      <c r="J421" s="21">
        <v>468</v>
      </c>
      <c r="K421" s="68">
        <v>47</v>
      </c>
      <c r="L421" s="82">
        <v>0.9</v>
      </c>
      <c r="M421" s="40">
        <v>25.6</v>
      </c>
      <c r="N421" s="22">
        <v>14.9</v>
      </c>
      <c r="O421" s="66">
        <v>5.55</v>
      </c>
      <c r="P421" s="22">
        <v>7.2119999999999997</v>
      </c>
      <c r="Q421" s="49">
        <v>7.585</v>
      </c>
      <c r="R421" s="21">
        <v>8061.2730000000001</v>
      </c>
      <c r="S421" s="62">
        <v>5716.3639999999996</v>
      </c>
      <c r="T421" s="24"/>
      <c r="U421" s="24"/>
      <c r="V421" s="40">
        <v>62</v>
      </c>
      <c r="W421" s="40">
        <v>7</v>
      </c>
      <c r="X421" s="83">
        <v>0.89</v>
      </c>
      <c r="Y421" s="40">
        <v>6.4</v>
      </c>
      <c r="Z421" s="40">
        <v>1.3</v>
      </c>
      <c r="AA421" s="83">
        <v>0.8</v>
      </c>
      <c r="AB421" s="21">
        <v>60774</v>
      </c>
      <c r="AC421" s="21">
        <v>10637</v>
      </c>
      <c r="AD421" s="21">
        <f t="shared" si="264"/>
        <v>71411</v>
      </c>
      <c r="AE421" s="22">
        <f t="shared" si="265"/>
        <v>0.79186303101540234</v>
      </c>
      <c r="AF421" s="22">
        <f t="shared" si="266"/>
        <v>0.11795167496479303</v>
      </c>
      <c r="AI421" s="116">
        <f t="shared" si="267"/>
        <v>0.47714285714285715</v>
      </c>
      <c r="AJ421" s="117">
        <f t="shared" si="268"/>
        <v>736.47</v>
      </c>
      <c r="AK421" s="118">
        <f t="shared" si="269"/>
        <v>0.35978016609672692</v>
      </c>
      <c r="AL421" s="119">
        <f t="shared" si="270"/>
        <v>706.41</v>
      </c>
      <c r="AM421" s="118">
        <f t="shared" si="271"/>
        <v>0.4485142857142857</v>
      </c>
      <c r="AN421" s="131">
        <f t="shared" si="272"/>
        <v>9418.7999999999993</v>
      </c>
    </row>
    <row r="422" spans="1:40" x14ac:dyDescent="0.2">
      <c r="A422" s="20" t="s">
        <v>41</v>
      </c>
      <c r="B422" s="21">
        <v>86041</v>
      </c>
      <c r="C422" s="21">
        <v>2776</v>
      </c>
      <c r="D422" s="21">
        <v>217</v>
      </c>
      <c r="E422" s="21">
        <v>17</v>
      </c>
      <c r="F422" s="82">
        <v>0.92</v>
      </c>
      <c r="G422" s="21">
        <v>234</v>
      </c>
      <c r="H422" s="21">
        <v>14</v>
      </c>
      <c r="I422" s="82">
        <v>0.94</v>
      </c>
      <c r="J422" s="21">
        <v>460</v>
      </c>
      <c r="K422" s="24">
        <v>43</v>
      </c>
      <c r="L422" s="82">
        <v>0.91</v>
      </c>
      <c r="M422" s="40">
        <v>19.739999999999998</v>
      </c>
      <c r="N422" s="22">
        <v>13.6</v>
      </c>
      <c r="O422" s="66">
        <v>4.25</v>
      </c>
      <c r="P422" s="22">
        <v>7.4009999999999998</v>
      </c>
      <c r="Q422" s="49">
        <v>7.6210000000000004</v>
      </c>
      <c r="R422" s="21">
        <v>5397.7860000000001</v>
      </c>
      <c r="S422" s="62">
        <v>5195.7860000000001</v>
      </c>
      <c r="T422" s="24"/>
      <c r="U422" s="24"/>
      <c r="V422" s="40">
        <v>60.7</v>
      </c>
      <c r="W422" s="40">
        <v>4.8</v>
      </c>
      <c r="X422" s="83">
        <v>0.92</v>
      </c>
      <c r="Y422" s="40">
        <v>6.9</v>
      </c>
      <c r="Z422" s="40">
        <v>1.2</v>
      </c>
      <c r="AA422" s="83">
        <v>0.82</v>
      </c>
      <c r="AB422" s="21">
        <v>60704</v>
      </c>
      <c r="AC422" s="21">
        <v>10773</v>
      </c>
      <c r="AD422" s="21">
        <f t="shared" si="264"/>
        <v>71477</v>
      </c>
      <c r="AE422" s="22">
        <f t="shared" si="265"/>
        <v>0.83073186039213864</v>
      </c>
      <c r="AF422" s="22">
        <f t="shared" si="266"/>
        <v>0.125207749793703</v>
      </c>
      <c r="AI422" s="116">
        <f t="shared" si="267"/>
        <v>0.44063492063492066</v>
      </c>
      <c r="AJ422" s="117">
        <f t="shared" si="268"/>
        <v>602.39200000000005</v>
      </c>
      <c r="AK422" s="118">
        <f t="shared" si="269"/>
        <v>0.29428041035661945</v>
      </c>
      <c r="AL422" s="119">
        <f t="shared" si="270"/>
        <v>649.58399999999995</v>
      </c>
      <c r="AM422" s="118">
        <f t="shared" si="271"/>
        <v>0.4124342857142857</v>
      </c>
      <c r="AN422" s="131">
        <f t="shared" si="272"/>
        <v>8661.1200000000008</v>
      </c>
    </row>
    <row r="423" spans="1:40" x14ac:dyDescent="0.2">
      <c r="A423" s="20" t="s">
        <v>42</v>
      </c>
      <c r="B423" s="21">
        <v>75735</v>
      </c>
      <c r="C423" s="21">
        <f>B423/30</f>
        <v>2524.5</v>
      </c>
      <c r="D423" s="21">
        <v>205</v>
      </c>
      <c r="E423" s="21">
        <v>16</v>
      </c>
      <c r="F423" s="82">
        <v>0.92</v>
      </c>
      <c r="G423" s="21">
        <v>223</v>
      </c>
      <c r="H423" s="21">
        <v>13</v>
      </c>
      <c r="I423" s="82">
        <v>0.94</v>
      </c>
      <c r="J423" s="21">
        <v>457</v>
      </c>
      <c r="K423" s="21">
        <v>39</v>
      </c>
      <c r="L423" s="82">
        <v>0.91</v>
      </c>
      <c r="M423" s="40">
        <v>20.62</v>
      </c>
      <c r="N423" s="22">
        <v>15.3</v>
      </c>
      <c r="O423" s="66">
        <v>4.8499999999999996</v>
      </c>
      <c r="P423" s="22">
        <v>7.4329999999999998</v>
      </c>
      <c r="Q423" s="49">
        <v>7.5170000000000003</v>
      </c>
      <c r="R423" s="21">
        <v>5498.5</v>
      </c>
      <c r="S423" s="62">
        <v>5175.3329999999996</v>
      </c>
      <c r="T423" s="24"/>
      <c r="U423" s="24"/>
      <c r="V423" s="40">
        <v>62.6</v>
      </c>
      <c r="W423" s="40">
        <v>6.9</v>
      </c>
      <c r="X423" s="83">
        <v>0.89</v>
      </c>
      <c r="Y423" s="40">
        <v>6.8</v>
      </c>
      <c r="Z423" s="40">
        <v>1</v>
      </c>
      <c r="AA423" s="83">
        <v>0.86</v>
      </c>
      <c r="AB423" s="21">
        <v>59980</v>
      </c>
      <c r="AC423" s="21">
        <v>9952</v>
      </c>
      <c r="AD423" s="21">
        <f t="shared" si="264"/>
        <v>69932</v>
      </c>
      <c r="AE423" s="22">
        <f t="shared" si="265"/>
        <v>0.92337756651482139</v>
      </c>
      <c r="AF423" s="22">
        <f t="shared" si="266"/>
        <v>0.13140555885653926</v>
      </c>
      <c r="AI423" s="116">
        <f t="shared" si="267"/>
        <v>0.40071428571428569</v>
      </c>
      <c r="AJ423" s="117">
        <f t="shared" si="268"/>
        <v>517.52250000000004</v>
      </c>
      <c r="AK423" s="118">
        <f t="shared" si="269"/>
        <v>0.25281998045920862</v>
      </c>
      <c r="AL423" s="119">
        <f t="shared" si="270"/>
        <v>562.96349999999995</v>
      </c>
      <c r="AM423" s="118">
        <f t="shared" si="271"/>
        <v>0.35743714285714284</v>
      </c>
      <c r="AN423" s="131">
        <f t="shared" si="272"/>
        <v>7506.1800000000012</v>
      </c>
    </row>
    <row r="424" spans="1:40" ht="15.75" thickBot="1" x14ac:dyDescent="0.25">
      <c r="A424" s="20" t="s">
        <v>43</v>
      </c>
      <c r="B424" s="21">
        <v>79078</v>
      </c>
      <c r="C424" s="21">
        <v>2551</v>
      </c>
      <c r="D424" s="21">
        <v>216</v>
      </c>
      <c r="E424" s="21">
        <v>19</v>
      </c>
      <c r="F424" s="82">
        <v>0.91</v>
      </c>
      <c r="G424" s="21">
        <v>223</v>
      </c>
      <c r="H424" s="21">
        <v>14</v>
      </c>
      <c r="I424" s="82">
        <v>0.94</v>
      </c>
      <c r="J424" s="21">
        <v>462</v>
      </c>
      <c r="K424" s="21">
        <v>41</v>
      </c>
      <c r="L424" s="82">
        <v>0.91</v>
      </c>
      <c r="M424" s="40">
        <v>80.36</v>
      </c>
      <c r="N424" s="22">
        <v>14.8</v>
      </c>
      <c r="O424" s="66">
        <v>5.23</v>
      </c>
      <c r="P424" s="22">
        <v>7.5709999999999997</v>
      </c>
      <c r="Q424" s="49">
        <v>7.58</v>
      </c>
      <c r="R424" s="21">
        <v>4780.5559999999996</v>
      </c>
      <c r="S424" s="62">
        <v>3945.444</v>
      </c>
      <c r="T424" s="42"/>
      <c r="U424" s="42"/>
      <c r="V424" s="40">
        <v>62.4</v>
      </c>
      <c r="W424" s="40">
        <v>5.2</v>
      </c>
      <c r="X424" s="83">
        <v>0.92</v>
      </c>
      <c r="Y424" s="40">
        <v>5.5</v>
      </c>
      <c r="Z424" s="40">
        <v>1.2</v>
      </c>
      <c r="AA424" s="83">
        <v>0.78</v>
      </c>
      <c r="AB424" s="21">
        <v>67701</v>
      </c>
      <c r="AC424" s="21">
        <v>10147</v>
      </c>
      <c r="AD424" s="21">
        <f t="shared" si="264"/>
        <v>77848</v>
      </c>
      <c r="AE424" s="22">
        <f t="shared" si="265"/>
        <v>0.98444573712031158</v>
      </c>
      <c r="AF424" s="22">
        <f t="shared" si="266"/>
        <v>0.12831634588634008</v>
      </c>
      <c r="AI424" s="116">
        <f t="shared" si="267"/>
        <v>0.4049206349206349</v>
      </c>
      <c r="AJ424" s="117">
        <f t="shared" si="268"/>
        <v>551.01599999999996</v>
      </c>
      <c r="AK424" s="118">
        <f t="shared" si="269"/>
        <v>0.2691822178798241</v>
      </c>
      <c r="AL424" s="119">
        <f t="shared" si="270"/>
        <v>568.87300000000005</v>
      </c>
      <c r="AM424" s="118">
        <f t="shared" si="271"/>
        <v>0.36118920634920637</v>
      </c>
      <c r="AN424" s="131">
        <f t="shared" si="272"/>
        <v>7584.9733333333334</v>
      </c>
    </row>
    <row r="425" spans="1:40" ht="16.5" thickTop="1" x14ac:dyDescent="0.25">
      <c r="A425" s="101" t="s">
        <v>155</v>
      </c>
      <c r="B425" s="55">
        <f>SUM(B413:B424)</f>
        <v>1039109</v>
      </c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70">
        <f>SUM(M413:M424)</f>
        <v>1189.4099999999996</v>
      </c>
      <c r="N425" s="45"/>
      <c r="O425" s="45"/>
      <c r="P425" s="45"/>
      <c r="Q425" s="45"/>
      <c r="R425" s="45"/>
      <c r="S425" s="45"/>
      <c r="T425" s="55">
        <f>SUM(T413:T424)</f>
        <v>0</v>
      </c>
      <c r="U425" s="55">
        <f>SUM(U413:U424)</f>
        <v>0</v>
      </c>
      <c r="V425" s="51"/>
      <c r="W425" s="51"/>
      <c r="X425" s="27"/>
      <c r="Y425" s="51"/>
      <c r="Z425" s="51"/>
      <c r="AA425" s="27"/>
      <c r="AB425" s="55">
        <f>SUM(AB413:AB424)</f>
        <v>745916</v>
      </c>
      <c r="AC425" s="55">
        <f>SUM(AC413:AC424)</f>
        <v>128972</v>
      </c>
      <c r="AD425" s="55">
        <f>SUM(AD413:AD424)</f>
        <v>874888</v>
      </c>
      <c r="AE425" s="27"/>
      <c r="AF425" s="27"/>
      <c r="AG425" s="55"/>
      <c r="AH425" s="6"/>
      <c r="AI425" s="120"/>
      <c r="AJ425" s="121"/>
      <c r="AK425" s="122"/>
      <c r="AL425" s="123"/>
      <c r="AM425" s="122"/>
      <c r="AN425" s="132"/>
    </row>
    <row r="426" spans="1:40" ht="16.5" thickBot="1" x14ac:dyDescent="0.3">
      <c r="A426" s="102" t="s">
        <v>156</v>
      </c>
      <c r="B426" s="30">
        <f t="shared" ref="B426:S426" si="273">AVERAGE(B413:B424)</f>
        <v>86592.416666666672</v>
      </c>
      <c r="C426" s="103">
        <f t="shared" si="273"/>
        <v>2843.7916666666665</v>
      </c>
      <c r="D426" s="103">
        <f t="shared" si="273"/>
        <v>242.91666666666666</v>
      </c>
      <c r="E426" s="103">
        <f t="shared" si="273"/>
        <v>20.916666666666668</v>
      </c>
      <c r="F426" s="104">
        <f>AVERAGE(F413:F424)</f>
        <v>0.91166666666666663</v>
      </c>
      <c r="G426" s="103">
        <f>AVERAGE(G413:G424)</f>
        <v>258.91666666666669</v>
      </c>
      <c r="H426" s="103">
        <f>AVERAGE(H413:H424)</f>
        <v>12.583333333333334</v>
      </c>
      <c r="I426" s="104">
        <f>AVERAGE(I413:I424)</f>
        <v>0.94999999999999984</v>
      </c>
      <c r="J426" s="103">
        <f t="shared" si="273"/>
        <v>525.08333333333337</v>
      </c>
      <c r="K426" s="103">
        <f t="shared" si="273"/>
        <v>43.583333333333336</v>
      </c>
      <c r="L426" s="104">
        <f>AVERAGE(L413:L424)</f>
        <v>0.91500000000000004</v>
      </c>
      <c r="M426" s="52">
        <f t="shared" si="273"/>
        <v>99.117499999999964</v>
      </c>
      <c r="N426" s="105">
        <f t="shared" si="273"/>
        <v>14.55636363636364</v>
      </c>
      <c r="O426" s="105">
        <f>AVERAGE(O413:O424)</f>
        <v>4.7358333333333329</v>
      </c>
      <c r="P426" s="105">
        <f t="shared" si="273"/>
        <v>7.3627499999999984</v>
      </c>
      <c r="Q426" s="105">
        <f t="shared" si="273"/>
        <v>7.5218333333333325</v>
      </c>
      <c r="R426" s="105">
        <f t="shared" si="273"/>
        <v>7118.3098333333337</v>
      </c>
      <c r="S426" s="105">
        <f t="shared" si="273"/>
        <v>4906.3304166666667</v>
      </c>
      <c r="T426" s="30"/>
      <c r="U426" s="30"/>
      <c r="V426" s="106">
        <f>AVERAGE(V413:V424)</f>
        <v>68.375</v>
      </c>
      <c r="W426" s="106">
        <f>AVERAGE(W413:W424)</f>
        <v>6.8916666666666666</v>
      </c>
      <c r="X426" s="107">
        <f>AVERAGE(X413:X424)</f>
        <v>0.9</v>
      </c>
      <c r="Y426" s="106">
        <f t="shared" ref="Y426:AF426" si="274">AVERAGE(Y413:Y424)</f>
        <v>6.6601666666666661</v>
      </c>
      <c r="Z426" s="106">
        <f t="shared" si="274"/>
        <v>1.3281666666666667</v>
      </c>
      <c r="AA426" s="107">
        <f t="shared" si="274"/>
        <v>0.79666666666666652</v>
      </c>
      <c r="AB426" s="30">
        <f t="shared" si="274"/>
        <v>62159.666666666664</v>
      </c>
      <c r="AC426" s="30">
        <f t="shared" si="274"/>
        <v>10747.666666666666</v>
      </c>
      <c r="AD426" s="30">
        <f t="shared" si="274"/>
        <v>72907.333333333328</v>
      </c>
      <c r="AE426" s="105">
        <f t="shared" si="274"/>
        <v>0.8424870642770862</v>
      </c>
      <c r="AF426" s="105">
        <f t="shared" si="274"/>
        <v>0.12540174284609032</v>
      </c>
      <c r="AG426" s="38"/>
      <c r="AH426" s="138"/>
      <c r="AI426" s="124">
        <f t="shared" ref="AI426" si="275">C426/$M$2</f>
        <v>0.4513955026455026</v>
      </c>
      <c r="AJ426" s="125">
        <f t="shared" ref="AJ426" si="276">(C426*D426)/1000</f>
        <v>690.80439236111101</v>
      </c>
      <c r="AK426" s="126">
        <f t="shared" si="269"/>
        <v>0.33747161326874009</v>
      </c>
      <c r="AL426" s="127">
        <f t="shared" ref="AL426" si="277">(C426*G426)/1000</f>
        <v>736.3050590277777</v>
      </c>
      <c r="AM426" s="126">
        <f t="shared" si="271"/>
        <v>0.4674952755731922</v>
      </c>
      <c r="AN426" s="133">
        <f>AVERAGE(AN413:AN424)</f>
        <v>9801.9905555555561</v>
      </c>
    </row>
    <row r="427" spans="1:40" ht="15.75" thickTop="1" x14ac:dyDescent="0.2"/>
    <row r="428" spans="1:40" ht="15.75" thickBot="1" x14ac:dyDescent="0.25"/>
    <row r="429" spans="1:40" ht="16.5" thickTop="1" x14ac:dyDescent="0.25">
      <c r="A429" s="34" t="s">
        <v>8</v>
      </c>
      <c r="B429" s="12" t="s">
        <v>9</v>
      </c>
      <c r="C429" s="12" t="s">
        <v>9</v>
      </c>
      <c r="D429" s="12" t="s">
        <v>70</v>
      </c>
      <c r="E429" s="12" t="s">
        <v>71</v>
      </c>
      <c r="F429" s="47" t="s">
        <v>4</v>
      </c>
      <c r="G429" s="12" t="s">
        <v>72</v>
      </c>
      <c r="H429" s="12" t="s">
        <v>73</v>
      </c>
      <c r="I429" s="47" t="s">
        <v>5</v>
      </c>
      <c r="J429" s="12" t="s">
        <v>74</v>
      </c>
      <c r="K429" s="12" t="s">
        <v>75</v>
      </c>
      <c r="L429" s="47" t="s">
        <v>17</v>
      </c>
      <c r="M429" s="12" t="s">
        <v>157</v>
      </c>
      <c r="N429" s="13" t="s">
        <v>20</v>
      </c>
      <c r="O429" s="56" t="s">
        <v>138</v>
      </c>
      <c r="P429" s="12" t="s">
        <v>82</v>
      </c>
      <c r="Q429" s="12" t="s">
        <v>83</v>
      </c>
      <c r="R429" s="12" t="s">
        <v>84</v>
      </c>
      <c r="S429" s="12" t="s">
        <v>85</v>
      </c>
      <c r="T429" s="153" t="s">
        <v>62</v>
      </c>
      <c r="U429" s="153"/>
      <c r="V429" s="12" t="s">
        <v>148</v>
      </c>
      <c r="W429" s="12" t="s">
        <v>149</v>
      </c>
      <c r="X429" s="99" t="s">
        <v>55</v>
      </c>
      <c r="Y429" s="12" t="s">
        <v>118</v>
      </c>
      <c r="Z429" s="12" t="s">
        <v>119</v>
      </c>
      <c r="AA429" s="99" t="s">
        <v>22</v>
      </c>
      <c r="AB429" s="13" t="s">
        <v>86</v>
      </c>
      <c r="AC429" s="13" t="s">
        <v>87</v>
      </c>
      <c r="AD429" s="13" t="s">
        <v>88</v>
      </c>
      <c r="AE429" s="13" t="s">
        <v>61</v>
      </c>
      <c r="AF429" s="13" t="s">
        <v>87</v>
      </c>
      <c r="AG429" s="13" t="s">
        <v>158</v>
      </c>
      <c r="AH429" s="13" t="s">
        <v>174</v>
      </c>
      <c r="AI429" s="108" t="s">
        <v>89</v>
      </c>
      <c r="AJ429" s="109" t="s">
        <v>90</v>
      </c>
      <c r="AK429" s="110" t="s">
        <v>91</v>
      </c>
      <c r="AL429" s="111" t="s">
        <v>89</v>
      </c>
      <c r="AM429" s="110" t="s">
        <v>89</v>
      </c>
      <c r="AN429" s="108" t="s">
        <v>172</v>
      </c>
    </row>
    <row r="430" spans="1:40" ht="16.5" thickBot="1" x14ac:dyDescent="0.3">
      <c r="A430" s="35" t="s">
        <v>159</v>
      </c>
      <c r="B430" s="16" t="s">
        <v>77</v>
      </c>
      <c r="C430" s="17" t="s">
        <v>78</v>
      </c>
      <c r="D430" s="16" t="s">
        <v>26</v>
      </c>
      <c r="E430" s="16" t="s">
        <v>26</v>
      </c>
      <c r="F430" s="48" t="s">
        <v>27</v>
      </c>
      <c r="G430" s="16" t="s">
        <v>26</v>
      </c>
      <c r="H430" s="16" t="s">
        <v>26</v>
      </c>
      <c r="I430" s="48" t="s">
        <v>27</v>
      </c>
      <c r="J430" s="16" t="s">
        <v>26</v>
      </c>
      <c r="K430" s="16" t="s">
        <v>26</v>
      </c>
      <c r="L430" s="48" t="s">
        <v>27</v>
      </c>
      <c r="M430" s="16" t="s">
        <v>29</v>
      </c>
      <c r="N430" s="18" t="s">
        <v>31</v>
      </c>
      <c r="O430" s="58"/>
      <c r="P430" s="16"/>
      <c r="Q430" s="16"/>
      <c r="R430" s="16"/>
      <c r="S430" s="16"/>
      <c r="T430" s="39" t="s">
        <v>66</v>
      </c>
      <c r="U430" s="39" t="s">
        <v>67</v>
      </c>
      <c r="V430" s="16" t="s">
        <v>26</v>
      </c>
      <c r="W430" s="16" t="s">
        <v>26</v>
      </c>
      <c r="X430" s="100" t="s">
        <v>57</v>
      </c>
      <c r="Y430" s="16" t="s">
        <v>26</v>
      </c>
      <c r="Z430" s="16" t="s">
        <v>26</v>
      </c>
      <c r="AA430" s="100" t="s">
        <v>57</v>
      </c>
      <c r="AB430" s="17" t="s">
        <v>64</v>
      </c>
      <c r="AC430" s="17" t="s">
        <v>64</v>
      </c>
      <c r="AD430" s="17" t="s">
        <v>64</v>
      </c>
      <c r="AE430" s="17" t="s">
        <v>65</v>
      </c>
      <c r="AF430" s="17" t="s">
        <v>65</v>
      </c>
      <c r="AG430" s="17" t="s">
        <v>160</v>
      </c>
      <c r="AH430" s="145" t="s">
        <v>27</v>
      </c>
      <c r="AI430" s="112" t="s">
        <v>9</v>
      </c>
      <c r="AJ430" s="113" t="s">
        <v>93</v>
      </c>
      <c r="AK430" s="114" t="s">
        <v>94</v>
      </c>
      <c r="AL430" s="115" t="s">
        <v>95</v>
      </c>
      <c r="AM430" s="114" t="s">
        <v>96</v>
      </c>
      <c r="AN430" s="130" t="s">
        <v>173</v>
      </c>
    </row>
    <row r="431" spans="1:40" ht="15.75" thickTop="1" x14ac:dyDescent="0.2">
      <c r="A431" s="20" t="s">
        <v>32</v>
      </c>
      <c r="B431" s="21">
        <v>88591</v>
      </c>
      <c r="C431" s="21">
        <v>2858</v>
      </c>
      <c r="D431" s="21">
        <v>197</v>
      </c>
      <c r="E431" s="21">
        <v>11</v>
      </c>
      <c r="F431" s="82">
        <v>0.94</v>
      </c>
      <c r="G431" s="21">
        <v>274</v>
      </c>
      <c r="H431" s="21">
        <v>10</v>
      </c>
      <c r="I431" s="82">
        <v>0.96</v>
      </c>
      <c r="J431" s="21">
        <v>548</v>
      </c>
      <c r="K431" s="21">
        <v>32</v>
      </c>
      <c r="L431" s="82">
        <v>0.94</v>
      </c>
      <c r="M431" s="40">
        <v>187.86</v>
      </c>
      <c r="N431" s="22">
        <v>15.04</v>
      </c>
      <c r="O431" s="49">
        <v>4.2300000000000004</v>
      </c>
      <c r="P431" s="22">
        <v>7.43</v>
      </c>
      <c r="Q431" s="49">
        <v>7.4539999999999997</v>
      </c>
      <c r="R431" s="21">
        <v>2520.5</v>
      </c>
      <c r="S431" s="62">
        <v>2364.9169999999999</v>
      </c>
      <c r="T431" s="43"/>
      <c r="U431" s="43"/>
      <c r="V431" s="40">
        <v>56.4</v>
      </c>
      <c r="W431" s="40">
        <v>5.9</v>
      </c>
      <c r="X431" s="84">
        <v>0.9</v>
      </c>
      <c r="Y431" s="40">
        <v>6.3</v>
      </c>
      <c r="Z431" s="40">
        <v>1</v>
      </c>
      <c r="AA431" s="84">
        <v>0.85</v>
      </c>
      <c r="AB431" s="21">
        <v>64572</v>
      </c>
      <c r="AC431" s="21">
        <v>10787</v>
      </c>
      <c r="AD431" s="21">
        <f t="shared" ref="AD431:AD442" si="278">AB431+AC431</f>
        <v>75359</v>
      </c>
      <c r="AE431" s="22">
        <f t="shared" ref="AE431:AE442" si="279">AB431/B431</f>
        <v>0.72887765122868009</v>
      </c>
      <c r="AF431" s="22">
        <f t="shared" ref="AF431:AF442" si="280">AC431/B431</f>
        <v>0.12176180424648102</v>
      </c>
      <c r="AG431" s="139">
        <v>538</v>
      </c>
      <c r="AH431" s="147">
        <f>AG431/(AB431+AG431)</f>
        <v>8.2629396406082023E-3</v>
      </c>
      <c r="AI431" s="140">
        <f>C431/$M$2</f>
        <v>0.45365079365079364</v>
      </c>
      <c r="AJ431" s="117">
        <f>(C431*D431)/1000</f>
        <v>563.02599999999995</v>
      </c>
      <c r="AK431" s="118">
        <f>(AJ431)/$O$3</f>
        <v>0.27504934049829016</v>
      </c>
      <c r="AL431" s="119">
        <f>(C431*G431)/1000</f>
        <v>783.09199999999998</v>
      </c>
      <c r="AM431" s="118">
        <f>(AL431)/$Q$3</f>
        <v>0.49720126984126983</v>
      </c>
      <c r="AN431" s="131">
        <f>(0.8*C431*G431)/60</f>
        <v>10441.226666666666</v>
      </c>
    </row>
    <row r="432" spans="1:40" x14ac:dyDescent="0.2">
      <c r="A432" s="20" t="s">
        <v>33</v>
      </c>
      <c r="B432" s="21">
        <v>70987</v>
      </c>
      <c r="C432" s="21">
        <v>2448</v>
      </c>
      <c r="D432" s="21">
        <v>216</v>
      </c>
      <c r="E432" s="21">
        <v>15</v>
      </c>
      <c r="F432" s="82">
        <v>0.93</v>
      </c>
      <c r="G432" s="21">
        <v>283</v>
      </c>
      <c r="H432" s="21">
        <v>14</v>
      </c>
      <c r="I432" s="82">
        <v>0.95</v>
      </c>
      <c r="J432" s="21">
        <v>562</v>
      </c>
      <c r="K432" s="21">
        <v>45</v>
      </c>
      <c r="L432" s="82">
        <v>0.92</v>
      </c>
      <c r="M432" s="40">
        <v>206.13</v>
      </c>
      <c r="N432" s="22">
        <v>14.8</v>
      </c>
      <c r="O432" s="49">
        <v>2.1800000000000002</v>
      </c>
      <c r="P432" s="22">
        <v>7.4829999999999997</v>
      </c>
      <c r="Q432" s="49">
        <v>7.6829999999999998</v>
      </c>
      <c r="R432" s="21">
        <v>3608.8330000000001</v>
      </c>
      <c r="S432" s="62">
        <v>3075.1669999999999</v>
      </c>
      <c r="T432" s="24"/>
      <c r="U432" s="24"/>
      <c r="V432" s="40">
        <v>69.7</v>
      </c>
      <c r="W432" s="40">
        <v>6.6</v>
      </c>
      <c r="X432" s="84">
        <v>0.91</v>
      </c>
      <c r="Y432" s="40">
        <v>6.2</v>
      </c>
      <c r="Z432" s="40">
        <v>1</v>
      </c>
      <c r="AA432" s="84">
        <v>0.84</v>
      </c>
      <c r="AB432" s="21">
        <v>53703</v>
      </c>
      <c r="AC432" s="21">
        <v>9277</v>
      </c>
      <c r="AD432" s="21">
        <f t="shared" si="278"/>
        <v>62980</v>
      </c>
      <c r="AE432" s="22">
        <f t="shared" si="279"/>
        <v>0.75651879921675802</v>
      </c>
      <c r="AF432" s="22">
        <f t="shared" si="280"/>
        <v>0.13068590023525434</v>
      </c>
      <c r="AG432" s="139">
        <v>1881</v>
      </c>
      <c r="AH432" s="148">
        <f t="shared" ref="AH432:AH442" si="281">AG432/(AB432+AG432)</f>
        <v>3.3840673575129536E-2</v>
      </c>
      <c r="AI432" s="140">
        <f t="shared" ref="AI432:AI442" si="282">C432/$M$2</f>
        <v>0.38857142857142857</v>
      </c>
      <c r="AJ432" s="117">
        <f t="shared" ref="AJ432:AJ442" si="283">(C432*D432)/1000</f>
        <v>528.76800000000003</v>
      </c>
      <c r="AK432" s="118">
        <f t="shared" ref="AK432:AK444" si="284">(AJ432)/$O$3</f>
        <v>0.25831362970200294</v>
      </c>
      <c r="AL432" s="119">
        <f t="shared" ref="AL432:AL442" si="285">(C432*G432)/1000</f>
        <v>692.78399999999999</v>
      </c>
      <c r="AM432" s="118">
        <f t="shared" ref="AM432:AM444" si="286">(AL432)/$Q$3</f>
        <v>0.43986285714285711</v>
      </c>
      <c r="AN432" s="131">
        <f t="shared" ref="AN432:AN442" si="287">(0.8*C432*G432)/60</f>
        <v>9237.1200000000008</v>
      </c>
    </row>
    <row r="433" spans="1:40" x14ac:dyDescent="0.2">
      <c r="A433" s="20" t="s">
        <v>34</v>
      </c>
      <c r="B433" s="21">
        <v>91666</v>
      </c>
      <c r="C433" s="21">
        <v>2957</v>
      </c>
      <c r="D433" s="21">
        <v>237</v>
      </c>
      <c r="E433" s="21">
        <v>18</v>
      </c>
      <c r="F433" s="82">
        <v>0.92</v>
      </c>
      <c r="G433" s="21">
        <v>313</v>
      </c>
      <c r="H433" s="21">
        <v>15</v>
      </c>
      <c r="I433" s="82">
        <v>0.95</v>
      </c>
      <c r="J433" s="21">
        <v>651</v>
      </c>
      <c r="K433" s="21">
        <v>47</v>
      </c>
      <c r="L433" s="82">
        <v>0.93</v>
      </c>
      <c r="M433" s="40">
        <v>184.94</v>
      </c>
      <c r="N433" s="22">
        <v>14.7</v>
      </c>
      <c r="O433" s="49">
        <v>2.48</v>
      </c>
      <c r="P433" s="22">
        <v>7.3959999999999999</v>
      </c>
      <c r="Q433" s="49">
        <v>7.6539999999999999</v>
      </c>
      <c r="R433" s="21">
        <v>3855.3</v>
      </c>
      <c r="S433" s="62">
        <v>3728.7</v>
      </c>
      <c r="T433" s="24"/>
      <c r="U433" s="24"/>
      <c r="V433" s="40">
        <v>66.099999999999994</v>
      </c>
      <c r="W433" s="40">
        <v>6.8</v>
      </c>
      <c r="X433" s="84">
        <v>0.9</v>
      </c>
      <c r="Y433" s="40">
        <v>6.3</v>
      </c>
      <c r="Z433" s="40">
        <v>0.8</v>
      </c>
      <c r="AA433" s="84">
        <v>0.87</v>
      </c>
      <c r="AB433" s="21">
        <v>66215</v>
      </c>
      <c r="AC433" s="21">
        <v>11484</v>
      </c>
      <c r="AD433" s="21">
        <f t="shared" si="278"/>
        <v>77699</v>
      </c>
      <c r="AE433" s="22">
        <f t="shared" si="279"/>
        <v>0.72235070800514911</v>
      </c>
      <c r="AF433" s="22">
        <f t="shared" si="280"/>
        <v>0.12528091113389916</v>
      </c>
      <c r="AG433" s="139">
        <v>820</v>
      </c>
      <c r="AH433" s="148">
        <f t="shared" si="281"/>
        <v>1.2232415902140673E-2</v>
      </c>
      <c r="AI433" s="140">
        <f t="shared" si="282"/>
        <v>0.46936507936507937</v>
      </c>
      <c r="AJ433" s="117">
        <f t="shared" si="283"/>
        <v>700.80899999999997</v>
      </c>
      <c r="AK433" s="118">
        <f t="shared" si="284"/>
        <v>0.34235906204201266</v>
      </c>
      <c r="AL433" s="119">
        <f t="shared" si="285"/>
        <v>925.54100000000005</v>
      </c>
      <c r="AM433" s="118">
        <f t="shared" si="286"/>
        <v>0.58764507936507937</v>
      </c>
      <c r="AN433" s="131">
        <f t="shared" si="287"/>
        <v>12340.546666666665</v>
      </c>
    </row>
    <row r="434" spans="1:40" x14ac:dyDescent="0.2">
      <c r="A434" s="20" t="s">
        <v>35</v>
      </c>
      <c r="B434" s="21">
        <v>109959</v>
      </c>
      <c r="C434" s="21">
        <v>3665</v>
      </c>
      <c r="D434" s="21">
        <v>196</v>
      </c>
      <c r="E434" s="21">
        <v>14</v>
      </c>
      <c r="F434" s="82">
        <v>0.93</v>
      </c>
      <c r="G434" s="21">
        <v>204</v>
      </c>
      <c r="H434" s="21">
        <v>14</v>
      </c>
      <c r="I434" s="82">
        <v>0.93</v>
      </c>
      <c r="J434" s="21">
        <v>431</v>
      </c>
      <c r="K434" s="21">
        <v>36</v>
      </c>
      <c r="L434" s="82">
        <v>0.92</v>
      </c>
      <c r="M434" s="40">
        <v>156.58000000000001</v>
      </c>
      <c r="N434" s="22">
        <v>14.8</v>
      </c>
      <c r="O434" s="49">
        <v>2.13</v>
      </c>
      <c r="P434" s="22">
        <v>7.4939999999999998</v>
      </c>
      <c r="Q434" s="49">
        <v>7.57</v>
      </c>
      <c r="R434" s="21">
        <v>2617.8890000000001</v>
      </c>
      <c r="S434" s="62">
        <v>2441.125</v>
      </c>
      <c r="T434" s="24"/>
      <c r="U434" s="24"/>
      <c r="V434" s="40">
        <v>46.2</v>
      </c>
      <c r="W434" s="40">
        <v>8.9</v>
      </c>
      <c r="X434" s="84">
        <v>0.81</v>
      </c>
      <c r="Y434" s="40">
        <v>4.3</v>
      </c>
      <c r="Z434" s="40">
        <v>0.7</v>
      </c>
      <c r="AA434" s="83">
        <v>0.83</v>
      </c>
      <c r="AB434" s="21">
        <v>62950</v>
      </c>
      <c r="AC434" s="21">
        <v>12125</v>
      </c>
      <c r="AD434" s="21">
        <f t="shared" si="278"/>
        <v>75075</v>
      </c>
      <c r="AE434" s="22">
        <f t="shared" si="279"/>
        <v>0.57248610845860726</v>
      </c>
      <c r="AF434" s="22">
        <f t="shared" si="280"/>
        <v>0.11026837275711857</v>
      </c>
      <c r="AG434" s="139">
        <v>835</v>
      </c>
      <c r="AH434" s="148">
        <f t="shared" si="281"/>
        <v>1.3090852081210316E-2</v>
      </c>
      <c r="AI434" s="140">
        <f t="shared" si="282"/>
        <v>0.58174603174603179</v>
      </c>
      <c r="AJ434" s="117">
        <f t="shared" si="283"/>
        <v>718.34</v>
      </c>
      <c r="AK434" s="118">
        <f t="shared" si="284"/>
        <v>0.35092330239374697</v>
      </c>
      <c r="AL434" s="119">
        <f t="shared" si="285"/>
        <v>747.66</v>
      </c>
      <c r="AM434" s="118">
        <f t="shared" si="286"/>
        <v>0.47470476190476191</v>
      </c>
      <c r="AN434" s="131">
        <f t="shared" si="287"/>
        <v>9968.7999999999993</v>
      </c>
    </row>
    <row r="435" spans="1:40" x14ac:dyDescent="0.2">
      <c r="A435" s="20" t="s">
        <v>109</v>
      </c>
      <c r="B435" s="21">
        <v>91082</v>
      </c>
      <c r="C435" s="21">
        <v>2938</v>
      </c>
      <c r="D435" s="21">
        <v>158</v>
      </c>
      <c r="E435" s="21">
        <v>15</v>
      </c>
      <c r="F435" s="82">
        <v>0.91</v>
      </c>
      <c r="G435" s="21">
        <v>156</v>
      </c>
      <c r="H435" s="21">
        <v>14</v>
      </c>
      <c r="I435" s="82">
        <v>0.91</v>
      </c>
      <c r="J435" s="21">
        <v>328</v>
      </c>
      <c r="K435" s="21">
        <v>42</v>
      </c>
      <c r="L435" s="82">
        <v>0.87</v>
      </c>
      <c r="M435" s="49">
        <v>123.82</v>
      </c>
      <c r="N435" s="22">
        <v>14.2</v>
      </c>
      <c r="O435" s="49">
        <v>3.43</v>
      </c>
      <c r="P435" s="22">
        <v>7.335</v>
      </c>
      <c r="Q435" s="49">
        <v>7.5750000000000002</v>
      </c>
      <c r="R435" s="21">
        <v>3172.0830000000001</v>
      </c>
      <c r="S435" s="62">
        <v>2879.1</v>
      </c>
      <c r="T435" s="24"/>
      <c r="U435" s="24"/>
      <c r="V435" s="40">
        <v>48.7</v>
      </c>
      <c r="W435" s="40">
        <v>6.7</v>
      </c>
      <c r="X435" s="83">
        <v>0.86</v>
      </c>
      <c r="Y435" s="40">
        <v>5.7</v>
      </c>
      <c r="Z435" s="40">
        <v>1.1000000000000001</v>
      </c>
      <c r="AA435" s="83">
        <v>0.81</v>
      </c>
      <c r="AB435" s="21">
        <v>43749</v>
      </c>
      <c r="AC435" s="21">
        <v>10560</v>
      </c>
      <c r="AD435" s="21">
        <f t="shared" si="278"/>
        <v>54309</v>
      </c>
      <c r="AE435" s="22">
        <f t="shared" si="279"/>
        <v>0.48032542104916448</v>
      </c>
      <c r="AF435" s="22">
        <f t="shared" si="280"/>
        <v>0.11593948310313783</v>
      </c>
      <c r="AG435" s="139">
        <v>1144</v>
      </c>
      <c r="AH435" s="148">
        <f t="shared" si="281"/>
        <v>2.5482814692713785E-2</v>
      </c>
      <c r="AI435" s="140">
        <f t="shared" si="282"/>
        <v>0.46634920634920635</v>
      </c>
      <c r="AJ435" s="117">
        <f t="shared" si="283"/>
        <v>464.20400000000001</v>
      </c>
      <c r="AK435" s="118">
        <f t="shared" si="284"/>
        <v>0.22677283829995115</v>
      </c>
      <c r="AL435" s="119">
        <f t="shared" si="285"/>
        <v>458.32799999999997</v>
      </c>
      <c r="AM435" s="118">
        <f t="shared" si="286"/>
        <v>0.29100190476190474</v>
      </c>
      <c r="AN435" s="131">
        <f t="shared" si="287"/>
        <v>6111.04</v>
      </c>
    </row>
    <row r="436" spans="1:40" x14ac:dyDescent="0.2">
      <c r="A436" s="20" t="s">
        <v>37</v>
      </c>
      <c r="B436" s="21">
        <v>89080</v>
      </c>
      <c r="C436" s="21">
        <v>2969</v>
      </c>
      <c r="D436" s="21">
        <v>197</v>
      </c>
      <c r="E436" s="21">
        <v>14</v>
      </c>
      <c r="F436" s="82">
        <v>0.93</v>
      </c>
      <c r="G436" s="21">
        <v>216</v>
      </c>
      <c r="H436" s="21">
        <v>14</v>
      </c>
      <c r="I436" s="82">
        <v>0.94</v>
      </c>
      <c r="J436" s="21">
        <v>459</v>
      </c>
      <c r="K436" s="21">
        <v>40</v>
      </c>
      <c r="L436" s="82">
        <v>0.91</v>
      </c>
      <c r="M436" s="40">
        <v>124.74</v>
      </c>
      <c r="N436" s="22">
        <v>13.6</v>
      </c>
      <c r="O436" s="49">
        <v>3.25</v>
      </c>
      <c r="P436" s="22">
        <v>7.2510000000000003</v>
      </c>
      <c r="Q436" s="49">
        <v>7.4379999999999997</v>
      </c>
      <c r="R436" s="21">
        <v>3702</v>
      </c>
      <c r="S436" s="62">
        <v>3104</v>
      </c>
      <c r="T436" s="24"/>
      <c r="U436" s="24"/>
      <c r="V436" s="40">
        <v>51.2</v>
      </c>
      <c r="W436" s="40">
        <v>6.6</v>
      </c>
      <c r="X436" s="83">
        <v>0.87</v>
      </c>
      <c r="Y436" s="40">
        <v>5.6</v>
      </c>
      <c r="Z436" s="40">
        <v>1.1000000000000001</v>
      </c>
      <c r="AA436" s="83">
        <v>0.81</v>
      </c>
      <c r="AB436" s="21">
        <v>51342</v>
      </c>
      <c r="AC436" s="21">
        <v>10216</v>
      </c>
      <c r="AD436" s="21">
        <f t="shared" si="278"/>
        <v>61558</v>
      </c>
      <c r="AE436" s="22">
        <f t="shared" si="279"/>
        <v>0.57635832959137856</v>
      </c>
      <c r="AF436" s="22">
        <f t="shared" si="280"/>
        <v>0.11468343062415806</v>
      </c>
      <c r="AG436" s="139">
        <v>1130</v>
      </c>
      <c r="AH436" s="148">
        <f t="shared" si="281"/>
        <v>2.1535295014483914E-2</v>
      </c>
      <c r="AI436" s="140">
        <f t="shared" si="282"/>
        <v>0.47126984126984128</v>
      </c>
      <c r="AJ436" s="117">
        <f t="shared" si="283"/>
        <v>584.89300000000003</v>
      </c>
      <c r="AK436" s="118">
        <f t="shared" si="284"/>
        <v>0.28573180263800685</v>
      </c>
      <c r="AL436" s="119">
        <f t="shared" si="285"/>
        <v>641.30399999999997</v>
      </c>
      <c r="AM436" s="118">
        <f t="shared" si="286"/>
        <v>0.40717714285714285</v>
      </c>
      <c r="AN436" s="131">
        <f t="shared" si="287"/>
        <v>8550.7200000000012</v>
      </c>
    </row>
    <row r="437" spans="1:40" x14ac:dyDescent="0.2">
      <c r="A437" s="20" t="s">
        <v>38</v>
      </c>
      <c r="B437" s="21">
        <v>99658</v>
      </c>
      <c r="C437" s="21">
        <v>3215</v>
      </c>
      <c r="D437" s="21">
        <v>203</v>
      </c>
      <c r="E437" s="21">
        <v>15</v>
      </c>
      <c r="F437" s="82">
        <v>0.93</v>
      </c>
      <c r="G437" s="21">
        <v>246</v>
      </c>
      <c r="H437" s="21">
        <v>13</v>
      </c>
      <c r="I437" s="82">
        <v>0.95</v>
      </c>
      <c r="J437" s="21">
        <v>469</v>
      </c>
      <c r="K437" s="21">
        <v>41</v>
      </c>
      <c r="L437" s="82">
        <v>0.91</v>
      </c>
      <c r="M437" s="40">
        <v>206.6</v>
      </c>
      <c r="N437" s="22">
        <v>13.9</v>
      </c>
      <c r="O437" s="49">
        <v>3.63</v>
      </c>
      <c r="P437" s="22">
        <v>7.0709999999999997</v>
      </c>
      <c r="Q437" s="49">
        <v>7.69</v>
      </c>
      <c r="R437" s="21">
        <v>5186</v>
      </c>
      <c r="S437" s="62">
        <v>3809.143</v>
      </c>
      <c r="T437" s="24"/>
      <c r="U437" s="24"/>
      <c r="V437" s="40">
        <v>47.3</v>
      </c>
      <c r="W437" s="40">
        <v>8.8000000000000007</v>
      </c>
      <c r="X437" s="83">
        <v>0.81</v>
      </c>
      <c r="Y437" s="40">
        <v>5.8</v>
      </c>
      <c r="Z437" s="40">
        <v>1.1000000000000001</v>
      </c>
      <c r="AA437" s="83">
        <v>0.81</v>
      </c>
      <c r="AB437" s="21">
        <v>70325</v>
      </c>
      <c r="AC437" s="21">
        <v>11010</v>
      </c>
      <c r="AD437" s="21">
        <f t="shared" si="278"/>
        <v>81335</v>
      </c>
      <c r="AE437" s="22">
        <f t="shared" si="279"/>
        <v>0.70566336872102586</v>
      </c>
      <c r="AF437" s="22">
        <f t="shared" si="280"/>
        <v>0.11047783419293986</v>
      </c>
      <c r="AG437" s="139">
        <v>1176</v>
      </c>
      <c r="AH437" s="148">
        <f t="shared" si="281"/>
        <v>1.6447322415071117E-2</v>
      </c>
      <c r="AI437" s="140">
        <f t="shared" si="282"/>
        <v>0.51031746031746028</v>
      </c>
      <c r="AJ437" s="117">
        <f t="shared" si="283"/>
        <v>652.64499999999998</v>
      </c>
      <c r="AK437" s="118">
        <f t="shared" si="284"/>
        <v>0.31882999511480214</v>
      </c>
      <c r="AL437" s="119">
        <f t="shared" si="285"/>
        <v>790.89</v>
      </c>
      <c r="AM437" s="118">
        <f t="shared" si="286"/>
        <v>0.50215238095238091</v>
      </c>
      <c r="AN437" s="131">
        <f t="shared" si="287"/>
        <v>10545.2</v>
      </c>
    </row>
    <row r="438" spans="1:40" x14ac:dyDescent="0.2">
      <c r="A438" s="20" t="s">
        <v>39</v>
      </c>
      <c r="B438" s="21">
        <v>106357</v>
      </c>
      <c r="C438" s="21">
        <v>3431</v>
      </c>
      <c r="D438" s="21">
        <v>225</v>
      </c>
      <c r="E438" s="21">
        <v>15</v>
      </c>
      <c r="F438" s="82">
        <v>0.93</v>
      </c>
      <c r="G438" s="21">
        <v>247</v>
      </c>
      <c r="H438" s="21">
        <v>13</v>
      </c>
      <c r="I438" s="82">
        <v>0.95</v>
      </c>
      <c r="J438" s="21">
        <v>516</v>
      </c>
      <c r="K438" s="21">
        <v>44</v>
      </c>
      <c r="L438" s="82">
        <v>0.91</v>
      </c>
      <c r="M438" s="40">
        <v>104.2</v>
      </c>
      <c r="N438" s="22">
        <v>15.8</v>
      </c>
      <c r="O438" s="49">
        <v>3.45</v>
      </c>
      <c r="P438" s="22">
        <v>7.1360000000000001</v>
      </c>
      <c r="Q438" s="49">
        <v>7.6219999999999999</v>
      </c>
      <c r="R438" s="21">
        <v>4244.6000000000004</v>
      </c>
      <c r="S438" s="62">
        <v>3050</v>
      </c>
      <c r="T438" s="24"/>
      <c r="U438" s="24"/>
      <c r="V438" s="40">
        <v>63.7</v>
      </c>
      <c r="W438" s="40">
        <v>6.6</v>
      </c>
      <c r="X438" s="83">
        <v>0.9</v>
      </c>
      <c r="Y438" s="40">
        <v>7.4</v>
      </c>
      <c r="Z438" s="40">
        <v>1.1000000000000001</v>
      </c>
      <c r="AA438" s="83">
        <v>0.86</v>
      </c>
      <c r="AB438" s="21">
        <v>81644</v>
      </c>
      <c r="AC438" s="21">
        <v>11546</v>
      </c>
      <c r="AD438" s="21">
        <f t="shared" si="278"/>
        <v>93190</v>
      </c>
      <c r="AE438" s="22">
        <f t="shared" si="279"/>
        <v>0.76764105794635051</v>
      </c>
      <c r="AF438" s="22">
        <f t="shared" si="280"/>
        <v>0.10855891008584297</v>
      </c>
      <c r="AG438" s="139">
        <v>2164</v>
      </c>
      <c r="AH438" s="148">
        <f t="shared" si="281"/>
        <v>2.5820924016800306E-2</v>
      </c>
      <c r="AI438" s="140">
        <f t="shared" si="282"/>
        <v>0.54460317460317464</v>
      </c>
      <c r="AJ438" s="117">
        <f t="shared" si="283"/>
        <v>771.97500000000002</v>
      </c>
      <c r="AK438" s="118">
        <f t="shared" si="284"/>
        <v>0.37712506106497312</v>
      </c>
      <c r="AL438" s="119">
        <f t="shared" si="285"/>
        <v>847.45699999999999</v>
      </c>
      <c r="AM438" s="118">
        <f t="shared" si="286"/>
        <v>0.5380679365079365</v>
      </c>
      <c r="AN438" s="131">
        <f t="shared" si="287"/>
        <v>11299.426666666668</v>
      </c>
    </row>
    <row r="439" spans="1:40" x14ac:dyDescent="0.2">
      <c r="A439" s="20" t="s">
        <v>40</v>
      </c>
      <c r="B439" s="21">
        <v>88404</v>
      </c>
      <c r="C439" s="21">
        <v>2947</v>
      </c>
      <c r="D439" s="21">
        <v>193</v>
      </c>
      <c r="E439" s="21">
        <v>18</v>
      </c>
      <c r="F439" s="82">
        <v>0.91</v>
      </c>
      <c r="G439" s="21">
        <v>238</v>
      </c>
      <c r="H439" s="2">
        <v>12</v>
      </c>
      <c r="I439" s="82">
        <v>0.95</v>
      </c>
      <c r="J439" s="21">
        <v>482</v>
      </c>
      <c r="K439" s="68">
        <v>38</v>
      </c>
      <c r="L439" s="82">
        <v>0.92</v>
      </c>
      <c r="M439" s="40">
        <v>153.38</v>
      </c>
      <c r="N439" s="22">
        <v>15.2</v>
      </c>
      <c r="O439" s="49">
        <v>3.33</v>
      </c>
      <c r="P439" s="22">
        <v>7.492</v>
      </c>
      <c r="Q439" s="49">
        <v>7.6040000000000001</v>
      </c>
      <c r="R439" s="21">
        <v>5053.1000000000004</v>
      </c>
      <c r="S439" s="62">
        <v>4048.5</v>
      </c>
      <c r="T439" s="24">
        <v>0</v>
      </c>
      <c r="U439" s="24">
        <v>0</v>
      </c>
      <c r="V439" s="40">
        <v>50.3</v>
      </c>
      <c r="W439" s="40">
        <v>8.6</v>
      </c>
      <c r="X439" s="83">
        <v>0.83</v>
      </c>
      <c r="Y439" s="40">
        <v>6.3</v>
      </c>
      <c r="Z439" s="40">
        <v>1</v>
      </c>
      <c r="AA439" s="83">
        <v>0.84</v>
      </c>
      <c r="AB439" s="21">
        <v>64688</v>
      </c>
      <c r="AC439" s="21">
        <v>10174</v>
      </c>
      <c r="AD439" s="21">
        <f t="shared" si="278"/>
        <v>74862</v>
      </c>
      <c r="AE439" s="22">
        <f t="shared" si="279"/>
        <v>0.73173159585539116</v>
      </c>
      <c r="AF439" s="22">
        <f t="shared" si="280"/>
        <v>0.11508529025835935</v>
      </c>
      <c r="AG439" s="139">
        <v>2459</v>
      </c>
      <c r="AH439" s="148">
        <f t="shared" si="281"/>
        <v>3.6621144652776744E-2</v>
      </c>
      <c r="AI439" s="140">
        <f t="shared" si="282"/>
        <v>0.46777777777777779</v>
      </c>
      <c r="AJ439" s="117">
        <f t="shared" si="283"/>
        <v>568.77099999999996</v>
      </c>
      <c r="AK439" s="118">
        <f t="shared" si="284"/>
        <v>0.27785588666340982</v>
      </c>
      <c r="AL439" s="119">
        <f t="shared" si="285"/>
        <v>701.38599999999997</v>
      </c>
      <c r="AM439" s="118">
        <f t="shared" si="286"/>
        <v>0.44532444444444441</v>
      </c>
      <c r="AN439" s="131">
        <f t="shared" si="287"/>
        <v>9351.8133333333317</v>
      </c>
    </row>
    <row r="440" spans="1:40" x14ac:dyDescent="0.2">
      <c r="A440" s="20" t="s">
        <v>41</v>
      </c>
      <c r="B440" s="21">
        <v>83460</v>
      </c>
      <c r="C440" s="21">
        <v>2692</v>
      </c>
      <c r="D440" s="21">
        <v>162</v>
      </c>
      <c r="E440" s="21">
        <v>16</v>
      </c>
      <c r="F440" s="82">
        <v>0.9</v>
      </c>
      <c r="G440" s="21">
        <v>156</v>
      </c>
      <c r="H440" s="21">
        <v>8</v>
      </c>
      <c r="I440" s="82">
        <v>0.95</v>
      </c>
      <c r="J440" s="21">
        <v>342</v>
      </c>
      <c r="K440" s="24">
        <v>36</v>
      </c>
      <c r="L440" s="82">
        <v>0.9</v>
      </c>
      <c r="M440" s="40">
        <v>102.26</v>
      </c>
      <c r="N440" s="22">
        <v>15.7</v>
      </c>
      <c r="O440" s="49">
        <v>3.36</v>
      </c>
      <c r="P440" s="22">
        <v>7.31</v>
      </c>
      <c r="Q440" s="49">
        <v>7.7</v>
      </c>
      <c r="R440" s="21">
        <v>6345</v>
      </c>
      <c r="S440" s="62">
        <v>4491</v>
      </c>
      <c r="T440" s="24" t="s">
        <v>154</v>
      </c>
      <c r="U440" s="24" t="s">
        <v>154</v>
      </c>
      <c r="V440" s="40">
        <v>55.6</v>
      </c>
      <c r="W440" s="40">
        <v>7</v>
      </c>
      <c r="X440" s="83">
        <v>0.87</v>
      </c>
      <c r="Y440" s="40">
        <v>5.2</v>
      </c>
      <c r="Z440" s="40">
        <v>1.1000000000000001</v>
      </c>
      <c r="AA440" s="83">
        <v>0.79</v>
      </c>
      <c r="AB440" s="21">
        <v>59598</v>
      </c>
      <c r="AC440" s="21">
        <v>9288</v>
      </c>
      <c r="AD440" s="21">
        <f t="shared" si="278"/>
        <v>68886</v>
      </c>
      <c r="AE440" s="22">
        <f t="shared" si="279"/>
        <v>0.71409058231488143</v>
      </c>
      <c r="AF440" s="22">
        <f t="shared" si="280"/>
        <v>0.11128684399712437</v>
      </c>
      <c r="AG440" s="139">
        <v>267</v>
      </c>
      <c r="AH440" s="148">
        <f t="shared" si="281"/>
        <v>4.4600350789275869E-3</v>
      </c>
      <c r="AI440" s="140">
        <f t="shared" si="282"/>
        <v>0.42730158730158729</v>
      </c>
      <c r="AJ440" s="117">
        <f t="shared" si="283"/>
        <v>436.10399999999998</v>
      </c>
      <c r="AK440" s="118">
        <f t="shared" si="284"/>
        <v>0.21304543234000975</v>
      </c>
      <c r="AL440" s="119">
        <f t="shared" si="285"/>
        <v>419.952</v>
      </c>
      <c r="AM440" s="118">
        <f t="shared" si="286"/>
        <v>0.26663619047619047</v>
      </c>
      <c r="AN440" s="131">
        <f t="shared" si="287"/>
        <v>5599.36</v>
      </c>
    </row>
    <row r="441" spans="1:40" x14ac:dyDescent="0.2">
      <c r="A441" s="20" t="s">
        <v>42</v>
      </c>
      <c r="B441" s="21">
        <v>84876</v>
      </c>
      <c r="C441" s="21">
        <v>2829</v>
      </c>
      <c r="D441" s="21">
        <v>206</v>
      </c>
      <c r="E441" s="21">
        <v>24</v>
      </c>
      <c r="F441" s="82">
        <v>0.89</v>
      </c>
      <c r="G441" s="21">
        <v>219</v>
      </c>
      <c r="H441" s="21">
        <v>9</v>
      </c>
      <c r="I441" s="82">
        <v>0.96</v>
      </c>
      <c r="J441" s="21">
        <v>448</v>
      </c>
      <c r="K441" s="21">
        <v>32</v>
      </c>
      <c r="L441" s="82">
        <v>0.93</v>
      </c>
      <c r="M441" s="40">
        <v>105.2</v>
      </c>
      <c r="N441" s="22">
        <v>15.3</v>
      </c>
      <c r="O441" s="49">
        <v>4.0199999999999996</v>
      </c>
      <c r="P441" s="22">
        <v>7.4770000000000003</v>
      </c>
      <c r="Q441" s="49">
        <v>7.5970000000000004</v>
      </c>
      <c r="R441" s="21">
        <v>5009.0829999999996</v>
      </c>
      <c r="S441" s="62">
        <v>4106.6670000000004</v>
      </c>
      <c r="T441" s="24" t="s">
        <v>154</v>
      </c>
      <c r="U441" s="24" t="s">
        <v>154</v>
      </c>
      <c r="V441" s="40">
        <v>60.8</v>
      </c>
      <c r="W441" s="40">
        <v>5.4</v>
      </c>
      <c r="X441" s="83">
        <v>0.91</v>
      </c>
      <c r="Y441" s="40">
        <v>6.1</v>
      </c>
      <c r="Z441" s="40">
        <v>0.7</v>
      </c>
      <c r="AA441" s="83">
        <v>0.88</v>
      </c>
      <c r="AB441" s="21">
        <v>55907</v>
      </c>
      <c r="AC441" s="21">
        <v>7649</v>
      </c>
      <c r="AD441" s="21">
        <f t="shared" si="278"/>
        <v>63556</v>
      </c>
      <c r="AE441" s="22">
        <f t="shared" si="279"/>
        <v>0.65869032470898725</v>
      </c>
      <c r="AF441" s="22">
        <f t="shared" si="280"/>
        <v>9.0119704038833126E-2</v>
      </c>
      <c r="AG441" s="139">
        <v>422</v>
      </c>
      <c r="AH441" s="148">
        <f t="shared" si="281"/>
        <v>7.4917005450123387E-3</v>
      </c>
      <c r="AI441" s="140">
        <f t="shared" si="282"/>
        <v>0.44904761904761903</v>
      </c>
      <c r="AJ441" s="117">
        <f t="shared" si="283"/>
        <v>582.774</v>
      </c>
      <c r="AK441" s="118">
        <f t="shared" si="284"/>
        <v>0.28469662921348315</v>
      </c>
      <c r="AL441" s="119">
        <f t="shared" si="285"/>
        <v>619.55100000000004</v>
      </c>
      <c r="AM441" s="118">
        <f t="shared" si="286"/>
        <v>0.39336571428571432</v>
      </c>
      <c r="AN441" s="131">
        <f t="shared" si="287"/>
        <v>8260.68</v>
      </c>
    </row>
    <row r="442" spans="1:40" ht="15.75" thickBot="1" x14ac:dyDescent="0.25">
      <c r="A442" s="20" t="s">
        <v>43</v>
      </c>
      <c r="B442" s="21">
        <v>80292</v>
      </c>
      <c r="C442" s="21">
        <v>2590</v>
      </c>
      <c r="D442" s="21">
        <v>177</v>
      </c>
      <c r="E442" s="21">
        <v>12</v>
      </c>
      <c r="F442" s="82">
        <v>0.93</v>
      </c>
      <c r="G442" s="21">
        <v>228</v>
      </c>
      <c r="H442" s="21">
        <v>9</v>
      </c>
      <c r="I442" s="82">
        <v>0.96</v>
      </c>
      <c r="J442" s="21">
        <v>456</v>
      </c>
      <c r="K442" s="21">
        <v>31</v>
      </c>
      <c r="L442" s="82">
        <v>0.93</v>
      </c>
      <c r="M442" s="40">
        <v>106.52</v>
      </c>
      <c r="N442" s="22">
        <v>15.3</v>
      </c>
      <c r="O442" s="49">
        <v>3.23</v>
      </c>
      <c r="P442" s="22">
        <v>7.5060000000000002</v>
      </c>
      <c r="Q442" s="49">
        <v>7.7709999999999999</v>
      </c>
      <c r="R442" s="21">
        <v>4638.875</v>
      </c>
      <c r="S442" s="62">
        <v>4211.857</v>
      </c>
      <c r="T442" s="42" t="s">
        <v>154</v>
      </c>
      <c r="U442" s="42" t="s">
        <v>154</v>
      </c>
      <c r="V442" s="40">
        <v>58</v>
      </c>
      <c r="W442" s="40">
        <v>10.1</v>
      </c>
      <c r="X442" s="83">
        <v>0.83</v>
      </c>
      <c r="Y442" s="40">
        <v>5.9</v>
      </c>
      <c r="Z442" s="40">
        <v>1.1000000000000001</v>
      </c>
      <c r="AA442" s="83">
        <v>0.81</v>
      </c>
      <c r="AB442" s="21">
        <v>65881</v>
      </c>
      <c r="AC442" s="21">
        <v>7959</v>
      </c>
      <c r="AD442" s="21">
        <f t="shared" si="278"/>
        <v>73840</v>
      </c>
      <c r="AE442" s="22">
        <f t="shared" si="279"/>
        <v>0.82051761072086882</v>
      </c>
      <c r="AF442" s="22">
        <f t="shared" si="280"/>
        <v>9.9125691227021376E-2</v>
      </c>
      <c r="AG442" s="139">
        <v>0</v>
      </c>
      <c r="AH442" s="149">
        <f t="shared" si="281"/>
        <v>0</v>
      </c>
      <c r="AI442" s="140">
        <f t="shared" si="282"/>
        <v>0.41111111111111109</v>
      </c>
      <c r="AJ442" s="117">
        <f t="shared" si="283"/>
        <v>458.43</v>
      </c>
      <c r="AK442" s="118">
        <f t="shared" si="284"/>
        <v>0.22395212506106499</v>
      </c>
      <c r="AL442" s="119">
        <f t="shared" si="285"/>
        <v>590.52</v>
      </c>
      <c r="AM442" s="118">
        <f t="shared" si="286"/>
        <v>0.37493333333333334</v>
      </c>
      <c r="AN442" s="131">
        <f t="shared" si="287"/>
        <v>7873.6</v>
      </c>
    </row>
    <row r="443" spans="1:40" ht="16.5" thickTop="1" x14ac:dyDescent="0.25">
      <c r="A443" s="101" t="s">
        <v>161</v>
      </c>
      <c r="B443" s="55">
        <f>SUM(B431:B442)</f>
        <v>1084412</v>
      </c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70">
        <f>SUM(M431:M442)</f>
        <v>1762.23</v>
      </c>
      <c r="N443" s="45"/>
      <c r="O443" s="45"/>
      <c r="P443" s="45"/>
      <c r="Q443" s="45"/>
      <c r="R443" s="45"/>
      <c r="S443" s="45"/>
      <c r="T443" s="55">
        <f>SUM(T431:T442)</f>
        <v>0</v>
      </c>
      <c r="U443" s="55">
        <f>SUM(U431:U442)</f>
        <v>0</v>
      </c>
      <c r="V443" s="51"/>
      <c r="W443" s="51"/>
      <c r="X443" s="27"/>
      <c r="Y443" s="51"/>
      <c r="Z443" s="51"/>
      <c r="AA443" s="27"/>
      <c r="AB443" s="55">
        <f>SUM(AB431:AB442)</f>
        <v>740574</v>
      </c>
      <c r="AC443" s="55">
        <f>SUM(AC431:AC442)</f>
        <v>122075</v>
      </c>
      <c r="AD443" s="55">
        <f>SUM(AD431:AD442)</f>
        <v>862649</v>
      </c>
      <c r="AE443" s="27"/>
      <c r="AF443" s="27"/>
      <c r="AG443" s="141">
        <f>SUM(AG431:AG442)</f>
        <v>12836</v>
      </c>
      <c r="AH443" s="146" t="s">
        <v>154</v>
      </c>
      <c r="AI443" s="143"/>
      <c r="AJ443" s="121"/>
      <c r="AK443" s="122"/>
      <c r="AL443" s="123"/>
      <c r="AM443" s="122"/>
      <c r="AN443" s="132"/>
    </row>
    <row r="444" spans="1:40" ht="16.5" thickBot="1" x14ac:dyDescent="0.3">
      <c r="A444" s="102" t="s">
        <v>162</v>
      </c>
      <c r="B444" s="30">
        <f t="shared" ref="B444:S444" si="288">AVERAGE(B431:B442)</f>
        <v>90367.666666666672</v>
      </c>
      <c r="C444" s="103">
        <f t="shared" si="288"/>
        <v>2961.5833333333335</v>
      </c>
      <c r="D444" s="103">
        <f t="shared" si="288"/>
        <v>197.25</v>
      </c>
      <c r="E444" s="103">
        <f t="shared" si="288"/>
        <v>15.583333333333334</v>
      </c>
      <c r="F444" s="104">
        <f>AVERAGE(F431:F442)</f>
        <v>0.92083333333333328</v>
      </c>
      <c r="G444" s="103">
        <f>AVERAGE(G431:G442)</f>
        <v>231.66666666666666</v>
      </c>
      <c r="H444" s="103">
        <f>AVERAGE(H431:H442)</f>
        <v>12.083333333333334</v>
      </c>
      <c r="I444" s="104">
        <f>AVERAGE(I431:I442)</f>
        <v>0.94666666666666666</v>
      </c>
      <c r="J444" s="103">
        <f t="shared" si="288"/>
        <v>474.33333333333331</v>
      </c>
      <c r="K444" s="103">
        <f t="shared" si="288"/>
        <v>38.666666666666664</v>
      </c>
      <c r="L444" s="104">
        <f>AVERAGE(L431:L442)</f>
        <v>0.91583333333333339</v>
      </c>
      <c r="M444" s="52">
        <f t="shared" si="288"/>
        <v>146.85249999999999</v>
      </c>
      <c r="N444" s="105">
        <f t="shared" si="288"/>
        <v>14.861666666666666</v>
      </c>
      <c r="O444" s="105">
        <f>AVERAGE(O431:O442)</f>
        <v>3.2266666666666661</v>
      </c>
      <c r="P444" s="105">
        <f t="shared" si="288"/>
        <v>7.3650833333333336</v>
      </c>
      <c r="Q444" s="105">
        <f t="shared" si="288"/>
        <v>7.6131666666666673</v>
      </c>
      <c r="R444" s="105">
        <f t="shared" si="288"/>
        <v>4162.7719166666666</v>
      </c>
      <c r="S444" s="105">
        <f t="shared" si="288"/>
        <v>3442.5146666666674</v>
      </c>
      <c r="T444" s="30"/>
      <c r="U444" s="30"/>
      <c r="V444" s="106">
        <f>AVERAGE(V431:V442)</f>
        <v>56.166666666666657</v>
      </c>
      <c r="W444" s="106">
        <f>AVERAGE(W431:W442)</f>
        <v>7.3333333333333348</v>
      </c>
      <c r="X444" s="107">
        <f>AVERAGE(X431:X442)</f>
        <v>0.8666666666666667</v>
      </c>
      <c r="Y444" s="106">
        <f t="shared" ref="Y444:AF444" si="289">AVERAGE(Y431:Y442)</f>
        <v>5.9249999999999998</v>
      </c>
      <c r="Z444" s="106">
        <f t="shared" si="289"/>
        <v>0.98333333333333306</v>
      </c>
      <c r="AA444" s="107">
        <f t="shared" si="289"/>
        <v>0.83333333333333348</v>
      </c>
      <c r="AB444" s="30">
        <f t="shared" si="289"/>
        <v>61714.5</v>
      </c>
      <c r="AC444" s="30">
        <f t="shared" si="289"/>
        <v>10172.916666666666</v>
      </c>
      <c r="AD444" s="30">
        <f t="shared" si="289"/>
        <v>71887.416666666672</v>
      </c>
      <c r="AE444" s="105">
        <f t="shared" si="289"/>
        <v>0.68627096315143676</v>
      </c>
      <c r="AF444" s="105">
        <f t="shared" si="289"/>
        <v>0.11277284799168084</v>
      </c>
      <c r="AG444" s="142">
        <f>AVERAGE(AG431:AG442)</f>
        <v>1069.6666666666667</v>
      </c>
      <c r="AH444" s="150">
        <f>AVERAGE(AH431:AH442)</f>
        <v>1.7107176467906209E-2</v>
      </c>
      <c r="AI444" s="144">
        <f t="shared" ref="AI444" si="290">C444/$M$2</f>
        <v>0.47009259259259262</v>
      </c>
      <c r="AJ444" s="125">
        <f t="shared" ref="AJ444" si="291">(C444*D444)/1000</f>
        <v>584.17231249999998</v>
      </c>
      <c r="AK444" s="126">
        <f t="shared" si="284"/>
        <v>0.28537973253541765</v>
      </c>
      <c r="AL444" s="127">
        <f t="shared" ref="AL444" si="292">(C444*G444)/1000</f>
        <v>686.10013888888886</v>
      </c>
      <c r="AM444" s="126">
        <f t="shared" si="286"/>
        <v>0.43561913580246914</v>
      </c>
      <c r="AN444" s="133">
        <f>AVERAGE(AN431:AN442)</f>
        <v>9131.6277777777796</v>
      </c>
    </row>
    <row r="445" spans="1:40" ht="15.75" thickTop="1" x14ac:dyDescent="0.2"/>
    <row r="446" spans="1:40" ht="15.75" thickBot="1" x14ac:dyDescent="0.25"/>
    <row r="447" spans="1:40" ht="16.5" thickTop="1" x14ac:dyDescent="0.25">
      <c r="A447" s="34" t="s">
        <v>8</v>
      </c>
      <c r="B447" s="12" t="s">
        <v>9</v>
      </c>
      <c r="C447" s="12" t="s">
        <v>9</v>
      </c>
      <c r="D447" s="12" t="s">
        <v>70</v>
      </c>
      <c r="E447" s="12" t="s">
        <v>71</v>
      </c>
      <c r="F447" s="47" t="s">
        <v>4</v>
      </c>
      <c r="G447" s="12" t="s">
        <v>72</v>
      </c>
      <c r="H447" s="12" t="s">
        <v>73</v>
      </c>
      <c r="I447" s="47" t="s">
        <v>5</v>
      </c>
      <c r="J447" s="12" t="s">
        <v>74</v>
      </c>
      <c r="K447" s="12" t="s">
        <v>75</v>
      </c>
      <c r="L447" s="47" t="s">
        <v>17</v>
      </c>
      <c r="M447" s="12" t="s">
        <v>157</v>
      </c>
      <c r="N447" s="13" t="s">
        <v>20</v>
      </c>
      <c r="O447" s="56" t="s">
        <v>138</v>
      </c>
      <c r="P447" s="12" t="s">
        <v>82</v>
      </c>
      <c r="Q447" s="12" t="s">
        <v>83</v>
      </c>
      <c r="R447" s="12" t="s">
        <v>84</v>
      </c>
      <c r="S447" s="12" t="s">
        <v>85</v>
      </c>
      <c r="T447" s="153" t="s">
        <v>62</v>
      </c>
      <c r="U447" s="153"/>
      <c r="V447" s="12" t="s">
        <v>148</v>
      </c>
      <c r="W447" s="12" t="s">
        <v>149</v>
      </c>
      <c r="X447" s="99" t="s">
        <v>55</v>
      </c>
      <c r="Y447" s="12" t="s">
        <v>118</v>
      </c>
      <c r="Z447" s="12" t="s">
        <v>119</v>
      </c>
      <c r="AA447" s="99" t="s">
        <v>22</v>
      </c>
      <c r="AB447" s="13" t="s">
        <v>86</v>
      </c>
      <c r="AC447" s="13" t="s">
        <v>87</v>
      </c>
      <c r="AD447" s="13" t="s">
        <v>88</v>
      </c>
      <c r="AE447" s="13" t="s">
        <v>61</v>
      </c>
      <c r="AF447" s="13" t="s">
        <v>87</v>
      </c>
      <c r="AG447" s="13" t="s">
        <v>158</v>
      </c>
      <c r="AH447" s="13" t="s">
        <v>174</v>
      </c>
      <c r="AI447" s="108" t="s">
        <v>89</v>
      </c>
      <c r="AJ447" s="109" t="s">
        <v>90</v>
      </c>
      <c r="AK447" s="110" t="s">
        <v>91</v>
      </c>
      <c r="AL447" s="111" t="s">
        <v>89</v>
      </c>
      <c r="AM447" s="110" t="s">
        <v>89</v>
      </c>
      <c r="AN447" s="108" t="s">
        <v>172</v>
      </c>
    </row>
    <row r="448" spans="1:40" ht="16.5" thickBot="1" x14ac:dyDescent="0.3">
      <c r="A448" s="35" t="s">
        <v>163</v>
      </c>
      <c r="B448" s="16" t="s">
        <v>77</v>
      </c>
      <c r="C448" s="17" t="s">
        <v>78</v>
      </c>
      <c r="D448" s="16" t="s">
        <v>26</v>
      </c>
      <c r="E448" s="16" t="s">
        <v>26</v>
      </c>
      <c r="F448" s="48" t="s">
        <v>27</v>
      </c>
      <c r="G448" s="16" t="s">
        <v>26</v>
      </c>
      <c r="H448" s="16" t="s">
        <v>26</v>
      </c>
      <c r="I448" s="48" t="s">
        <v>27</v>
      </c>
      <c r="J448" s="16" t="s">
        <v>26</v>
      </c>
      <c r="K448" s="16" t="s">
        <v>26</v>
      </c>
      <c r="L448" s="48" t="s">
        <v>27</v>
      </c>
      <c r="M448" s="16" t="s">
        <v>29</v>
      </c>
      <c r="N448" s="18" t="s">
        <v>31</v>
      </c>
      <c r="O448" s="58"/>
      <c r="P448" s="16"/>
      <c r="Q448" s="16"/>
      <c r="R448" s="16"/>
      <c r="S448" s="16"/>
      <c r="T448" s="39" t="s">
        <v>66</v>
      </c>
      <c r="U448" s="39" t="s">
        <v>67</v>
      </c>
      <c r="V448" s="16" t="s">
        <v>26</v>
      </c>
      <c r="W448" s="16" t="s">
        <v>26</v>
      </c>
      <c r="X448" s="100" t="s">
        <v>57</v>
      </c>
      <c r="Y448" s="16" t="s">
        <v>26</v>
      </c>
      <c r="Z448" s="16" t="s">
        <v>26</v>
      </c>
      <c r="AA448" s="100" t="s">
        <v>57</v>
      </c>
      <c r="AB448" s="17" t="s">
        <v>64</v>
      </c>
      <c r="AC448" s="17" t="s">
        <v>64</v>
      </c>
      <c r="AD448" s="17" t="s">
        <v>64</v>
      </c>
      <c r="AE448" s="17" t="s">
        <v>65</v>
      </c>
      <c r="AF448" s="17" t="s">
        <v>65</v>
      </c>
      <c r="AG448" s="17" t="s">
        <v>160</v>
      </c>
      <c r="AH448" s="145" t="s">
        <v>27</v>
      </c>
      <c r="AI448" s="112" t="s">
        <v>9</v>
      </c>
      <c r="AJ448" s="113" t="s">
        <v>93</v>
      </c>
      <c r="AK448" s="114" t="s">
        <v>94</v>
      </c>
      <c r="AL448" s="115" t="s">
        <v>95</v>
      </c>
      <c r="AM448" s="114" t="s">
        <v>96</v>
      </c>
      <c r="AN448" s="130" t="s">
        <v>173</v>
      </c>
    </row>
    <row r="449" spans="1:40" ht="15.75" thickTop="1" x14ac:dyDescent="0.2">
      <c r="A449" s="20" t="s">
        <v>32</v>
      </c>
      <c r="B449" s="21">
        <v>80781</v>
      </c>
      <c r="C449" s="21">
        <v>2606</v>
      </c>
      <c r="D449" s="21">
        <v>211</v>
      </c>
      <c r="E449" s="21">
        <v>19</v>
      </c>
      <c r="F449" s="85">
        <v>0.91</v>
      </c>
      <c r="G449" s="21">
        <v>244</v>
      </c>
      <c r="H449" s="21">
        <v>13</v>
      </c>
      <c r="I449" s="85">
        <v>0.95</v>
      </c>
      <c r="J449" s="21">
        <v>487</v>
      </c>
      <c r="K449" s="21">
        <v>47</v>
      </c>
      <c r="L449" s="85">
        <v>0.92</v>
      </c>
      <c r="M449" s="40">
        <v>181.2</v>
      </c>
      <c r="N449" s="22">
        <v>15</v>
      </c>
      <c r="O449" s="49">
        <v>2.95</v>
      </c>
      <c r="P449" s="22">
        <v>7.71</v>
      </c>
      <c r="Q449" s="49">
        <v>7.67</v>
      </c>
      <c r="R449" s="21">
        <v>4419</v>
      </c>
      <c r="S449" s="62">
        <v>3240</v>
      </c>
      <c r="T449" s="43" t="s">
        <v>154</v>
      </c>
      <c r="U449" s="43" t="s">
        <v>154</v>
      </c>
      <c r="V449" s="40">
        <v>69.099999999999994</v>
      </c>
      <c r="W449" s="40">
        <v>11.9</v>
      </c>
      <c r="X449" s="84">
        <v>0.83</v>
      </c>
      <c r="Y449" s="40">
        <v>6.3</v>
      </c>
      <c r="Z449" s="40">
        <v>1.2</v>
      </c>
      <c r="AA449" s="84">
        <v>0.81</v>
      </c>
      <c r="AB449" s="21">
        <v>55075</v>
      </c>
      <c r="AC449" s="21">
        <v>10209</v>
      </c>
      <c r="AD449" s="21">
        <f>AC449+AB449</f>
        <v>65284</v>
      </c>
      <c r="AE449" s="22">
        <f t="shared" ref="AE449:AE460" si="293">AB449/B449</f>
        <v>0.68178160706106639</v>
      </c>
      <c r="AF449" s="22">
        <f t="shared" ref="AF449:AF460" si="294">AC449/B449</f>
        <v>0.12637872767111077</v>
      </c>
      <c r="AG449" s="21">
        <v>6702</v>
      </c>
      <c r="AH449" s="147">
        <f>AG449/(AB449+AG449)</f>
        <v>0.10848697735403144</v>
      </c>
      <c r="AI449" s="116">
        <f>C449/$M$2</f>
        <v>0.41365079365079366</v>
      </c>
      <c r="AJ449" s="117">
        <f>(C449*D449)/1000</f>
        <v>549.86599999999999</v>
      </c>
      <c r="AK449" s="118">
        <f>(AJ449)/$O$3</f>
        <v>0.26862042012701515</v>
      </c>
      <c r="AL449" s="119">
        <f>(C449*G449)/1000</f>
        <v>635.86400000000003</v>
      </c>
      <c r="AM449" s="118">
        <f>(AL449)/$Q$3</f>
        <v>0.40372317460317464</v>
      </c>
      <c r="AN449" s="131">
        <f>(0.8*C449*G449)/60</f>
        <v>8478.1866666666683</v>
      </c>
    </row>
    <row r="450" spans="1:40" x14ac:dyDescent="0.2">
      <c r="A450" s="20" t="s">
        <v>33</v>
      </c>
      <c r="B450" s="21">
        <v>74318</v>
      </c>
      <c r="C450" s="21">
        <v>2654</v>
      </c>
      <c r="D450" s="21">
        <v>206</v>
      </c>
      <c r="E450" s="21">
        <v>16</v>
      </c>
      <c r="F450" s="85">
        <v>0.92</v>
      </c>
      <c r="G450" s="21">
        <v>236</v>
      </c>
      <c r="H450" s="21">
        <v>16</v>
      </c>
      <c r="I450" s="85">
        <v>0.93</v>
      </c>
      <c r="J450" s="21">
        <v>450</v>
      </c>
      <c r="K450" s="21">
        <v>49</v>
      </c>
      <c r="L450" s="85">
        <v>0.89</v>
      </c>
      <c r="M450" s="40">
        <v>265.7</v>
      </c>
      <c r="N450" s="22">
        <v>14.6</v>
      </c>
      <c r="O450" s="49">
        <v>3.33</v>
      </c>
      <c r="P450" s="22">
        <v>7.4</v>
      </c>
      <c r="Q450" s="49">
        <v>7.6</v>
      </c>
      <c r="R450" s="21">
        <v>4396</v>
      </c>
      <c r="S450" s="62">
        <v>4836</v>
      </c>
      <c r="T450" s="24" t="s">
        <v>154</v>
      </c>
      <c r="U450" s="24" t="s">
        <v>154</v>
      </c>
      <c r="V450" s="40">
        <v>53.9</v>
      </c>
      <c r="W450" s="40">
        <v>6</v>
      </c>
      <c r="X450" s="84">
        <v>0.89</v>
      </c>
      <c r="Y450" s="40">
        <v>5.4</v>
      </c>
      <c r="Z450" s="40">
        <v>1.1000000000000001</v>
      </c>
      <c r="AA450" s="84">
        <v>0.8</v>
      </c>
      <c r="AB450" s="21">
        <v>51849</v>
      </c>
      <c r="AC450" s="21">
        <v>9451</v>
      </c>
      <c r="AD450" s="21">
        <f t="shared" ref="AD450:AD460" si="295">AC450+AB450</f>
        <v>61300</v>
      </c>
      <c r="AE450" s="22">
        <f t="shared" si="293"/>
        <v>0.69766409214456793</v>
      </c>
      <c r="AF450" s="22">
        <f t="shared" si="294"/>
        <v>0.12716973007885035</v>
      </c>
      <c r="AG450" s="21">
        <v>6802</v>
      </c>
      <c r="AH450" s="148">
        <f t="shared" ref="AH450:AH460" si="296">AG450/(AB450+AG450)</f>
        <v>0.11597415218836848</v>
      </c>
      <c r="AI450" s="116">
        <f t="shared" ref="AI450:AI460" si="297">C450/$M$2</f>
        <v>0.42126984126984129</v>
      </c>
      <c r="AJ450" s="117">
        <f t="shared" ref="AJ450:AJ460" si="298">(C450*D450)/1000</f>
        <v>546.72400000000005</v>
      </c>
      <c r="AK450" s="118">
        <f t="shared" ref="AK450:AK462" si="299">(AJ450)/$O$3</f>
        <v>0.26708549096238399</v>
      </c>
      <c r="AL450" s="119">
        <f t="shared" ref="AL450:AL460" si="300">(C450*G450)/1000</f>
        <v>626.34400000000005</v>
      </c>
      <c r="AM450" s="118">
        <f t="shared" ref="AM450:AM462" si="301">(AL450)/$Q$3</f>
        <v>0.39767873015873018</v>
      </c>
      <c r="AN450" s="131">
        <f t="shared" ref="AN450:AN460" si="302">(0.8*C450*G450)/60</f>
        <v>8351.253333333334</v>
      </c>
    </row>
    <row r="451" spans="1:40" x14ac:dyDescent="0.2">
      <c r="A451" s="20" t="s">
        <v>34</v>
      </c>
      <c r="B451" s="21">
        <v>76075</v>
      </c>
      <c r="C451" s="21">
        <v>2454</v>
      </c>
      <c r="D451" s="21">
        <v>283</v>
      </c>
      <c r="E451" s="21">
        <v>17</v>
      </c>
      <c r="F451" s="85">
        <v>0.94</v>
      </c>
      <c r="G451" s="21">
        <v>343</v>
      </c>
      <c r="H451" s="21">
        <v>15</v>
      </c>
      <c r="I451" s="85">
        <v>0.96</v>
      </c>
      <c r="J451" s="21">
        <v>621</v>
      </c>
      <c r="K451" s="21">
        <v>53</v>
      </c>
      <c r="L451" s="85">
        <v>0.92</v>
      </c>
      <c r="M451" s="40">
        <v>185.25</v>
      </c>
      <c r="N451" s="22">
        <v>14.3</v>
      </c>
      <c r="O451" s="49">
        <v>2.85</v>
      </c>
      <c r="P451" s="22">
        <v>7.48</v>
      </c>
      <c r="Q451" s="49">
        <v>7.81</v>
      </c>
      <c r="R451" s="21">
        <v>4810</v>
      </c>
      <c r="S451" s="62">
        <v>3459</v>
      </c>
      <c r="T451" s="24" t="s">
        <v>154</v>
      </c>
      <c r="U451" s="24" t="s">
        <v>154</v>
      </c>
      <c r="V451" s="40">
        <v>71.8</v>
      </c>
      <c r="W451" s="40">
        <v>7.8</v>
      </c>
      <c r="X451" s="84">
        <v>0.89</v>
      </c>
      <c r="Y451" s="40">
        <v>7.8</v>
      </c>
      <c r="Z451" s="40">
        <v>0.8</v>
      </c>
      <c r="AA451" s="84">
        <v>0.9</v>
      </c>
      <c r="AB451" s="21">
        <v>53419</v>
      </c>
      <c r="AC451" s="21">
        <v>10015</v>
      </c>
      <c r="AD451" s="21">
        <f t="shared" si="295"/>
        <v>63434</v>
      </c>
      <c r="AE451" s="22">
        <f t="shared" si="293"/>
        <v>0.70218862964180084</v>
      </c>
      <c r="AF451" s="22">
        <f t="shared" si="294"/>
        <v>0.13164640157739074</v>
      </c>
      <c r="AG451" s="21">
        <v>12679</v>
      </c>
      <c r="AH451" s="148">
        <f t="shared" si="296"/>
        <v>0.19182123513570759</v>
      </c>
      <c r="AI451" s="116">
        <f t="shared" si="297"/>
        <v>0.38952380952380955</v>
      </c>
      <c r="AJ451" s="117">
        <f t="shared" si="298"/>
        <v>694.48199999999997</v>
      </c>
      <c r="AK451" s="118">
        <f t="shared" si="299"/>
        <v>0.33926819736199315</v>
      </c>
      <c r="AL451" s="119">
        <f t="shared" si="300"/>
        <v>841.72199999999998</v>
      </c>
      <c r="AM451" s="118">
        <f t="shared" si="301"/>
        <v>0.53442666666666661</v>
      </c>
      <c r="AN451" s="131">
        <f t="shared" si="302"/>
        <v>11222.96</v>
      </c>
    </row>
    <row r="452" spans="1:40" x14ac:dyDescent="0.2">
      <c r="A452" s="20" t="s">
        <v>35</v>
      </c>
      <c r="B452" s="21">
        <v>80178</v>
      </c>
      <c r="C452" s="21">
        <v>2673</v>
      </c>
      <c r="D452" s="21">
        <v>279</v>
      </c>
      <c r="E452" s="21">
        <v>16</v>
      </c>
      <c r="F452" s="85">
        <v>0.94</v>
      </c>
      <c r="G452" s="21">
        <v>336</v>
      </c>
      <c r="H452" s="21">
        <v>12</v>
      </c>
      <c r="I452" s="85">
        <v>0.96</v>
      </c>
      <c r="J452" s="21">
        <v>659</v>
      </c>
      <c r="K452" s="21">
        <v>49</v>
      </c>
      <c r="L452" s="85">
        <v>0.93</v>
      </c>
      <c r="M452" s="40">
        <v>236.36</v>
      </c>
      <c r="N452" s="22">
        <v>16.3</v>
      </c>
      <c r="O452" s="49">
        <v>3.03</v>
      </c>
      <c r="P452" s="22">
        <v>7.53</v>
      </c>
      <c r="Q452" s="49">
        <v>7.73</v>
      </c>
      <c r="R452" s="21">
        <v>3858</v>
      </c>
      <c r="S452" s="62">
        <v>3263</v>
      </c>
      <c r="T452" s="24" t="s">
        <v>154</v>
      </c>
      <c r="U452" s="24" t="s">
        <v>154</v>
      </c>
      <c r="V452" s="40">
        <v>64.7</v>
      </c>
      <c r="W452" s="40">
        <v>7.8</v>
      </c>
      <c r="X452" s="84">
        <v>0.88</v>
      </c>
      <c r="Y452" s="40">
        <v>9</v>
      </c>
      <c r="Z452" s="40">
        <v>0.9</v>
      </c>
      <c r="AA452" s="83">
        <v>0.9</v>
      </c>
      <c r="AB452" s="21">
        <v>63382</v>
      </c>
      <c r="AC452" s="21">
        <v>10398</v>
      </c>
      <c r="AD452" s="21">
        <f t="shared" si="295"/>
        <v>73780</v>
      </c>
      <c r="AE452" s="22">
        <f t="shared" si="293"/>
        <v>0.79051610167377584</v>
      </c>
      <c r="AF452" s="22">
        <f t="shared" si="294"/>
        <v>0.12968644765396992</v>
      </c>
      <c r="AG452" s="21">
        <v>12249</v>
      </c>
      <c r="AH452" s="148">
        <f t="shared" si="296"/>
        <v>0.16195739842128229</v>
      </c>
      <c r="AI452" s="116">
        <f t="shared" si="297"/>
        <v>0.42428571428571427</v>
      </c>
      <c r="AJ452" s="117">
        <f t="shared" si="298"/>
        <v>745.76700000000005</v>
      </c>
      <c r="AK452" s="118">
        <f t="shared" si="299"/>
        <v>0.36432193453834882</v>
      </c>
      <c r="AL452" s="119">
        <f t="shared" si="300"/>
        <v>898.12800000000004</v>
      </c>
      <c r="AM452" s="118">
        <f t="shared" si="301"/>
        <v>0.57024000000000008</v>
      </c>
      <c r="AN452" s="131">
        <f t="shared" si="302"/>
        <v>11975.04</v>
      </c>
    </row>
    <row r="453" spans="1:40" x14ac:dyDescent="0.2">
      <c r="A453" s="20" t="s">
        <v>109</v>
      </c>
      <c r="B453" s="21">
        <v>76074</v>
      </c>
      <c r="C453" s="21">
        <v>2454</v>
      </c>
      <c r="D453" s="21">
        <v>293</v>
      </c>
      <c r="E453" s="21">
        <v>17</v>
      </c>
      <c r="F453" s="85">
        <v>0.94</v>
      </c>
      <c r="G453" s="21">
        <v>345</v>
      </c>
      <c r="H453" s="21">
        <v>15</v>
      </c>
      <c r="I453" s="85">
        <v>0.96</v>
      </c>
      <c r="J453" s="21">
        <v>672</v>
      </c>
      <c r="K453" s="21">
        <v>48</v>
      </c>
      <c r="L453" s="85">
        <v>0.93</v>
      </c>
      <c r="M453" s="49">
        <v>181.92</v>
      </c>
      <c r="N453" s="22">
        <v>15.3</v>
      </c>
      <c r="O453" s="49">
        <v>2.5499999999999998</v>
      </c>
      <c r="P453" s="22">
        <v>7.56</v>
      </c>
      <c r="Q453" s="49">
        <v>7.76</v>
      </c>
      <c r="R453" s="21">
        <v>3960</v>
      </c>
      <c r="S453" s="62">
        <v>3670</v>
      </c>
      <c r="T453" s="24" t="s">
        <v>154</v>
      </c>
      <c r="U453" s="24" t="s">
        <v>154</v>
      </c>
      <c r="V453" s="40">
        <v>58.4</v>
      </c>
      <c r="W453" s="40">
        <v>6.1</v>
      </c>
      <c r="X453" s="83">
        <v>0.9</v>
      </c>
      <c r="Y453" s="40">
        <v>6.9</v>
      </c>
      <c r="Z453" s="40">
        <v>0.7</v>
      </c>
      <c r="AA453" s="83">
        <v>0.89</v>
      </c>
      <c r="AB453" s="21">
        <v>50541</v>
      </c>
      <c r="AC453" s="21">
        <v>9720</v>
      </c>
      <c r="AD453" s="21">
        <f t="shared" si="295"/>
        <v>60261</v>
      </c>
      <c r="AE453" s="22">
        <f t="shared" si="293"/>
        <v>0.66436627494281886</v>
      </c>
      <c r="AF453" s="22">
        <f t="shared" si="294"/>
        <v>0.12777032889029102</v>
      </c>
      <c r="AG453" s="21">
        <v>14555</v>
      </c>
      <c r="AH453" s="148">
        <f t="shared" si="296"/>
        <v>0.22359284748678873</v>
      </c>
      <c r="AI453" s="116">
        <f t="shared" si="297"/>
        <v>0.38952380952380955</v>
      </c>
      <c r="AJ453" s="117">
        <f t="shared" si="298"/>
        <v>719.02200000000005</v>
      </c>
      <c r="AK453" s="118">
        <f t="shared" si="299"/>
        <v>0.35125647288715195</v>
      </c>
      <c r="AL453" s="119">
        <f t="shared" si="300"/>
        <v>846.63</v>
      </c>
      <c r="AM453" s="118">
        <f t="shared" si="301"/>
        <v>0.5375428571428571</v>
      </c>
      <c r="AN453" s="131">
        <f t="shared" si="302"/>
        <v>11288.4</v>
      </c>
    </row>
    <row r="454" spans="1:40" x14ac:dyDescent="0.2">
      <c r="A454" s="20" t="s">
        <v>37</v>
      </c>
      <c r="B454" s="21">
        <v>69939</v>
      </c>
      <c r="C454" s="21">
        <v>2331</v>
      </c>
      <c r="D454" s="21">
        <v>319</v>
      </c>
      <c r="E454" s="21">
        <v>12</v>
      </c>
      <c r="F454" s="85">
        <v>0.96</v>
      </c>
      <c r="G454" s="21">
        <v>362</v>
      </c>
      <c r="H454" s="21">
        <v>14</v>
      </c>
      <c r="I454" s="85">
        <v>0.96</v>
      </c>
      <c r="J454" s="21">
        <v>696</v>
      </c>
      <c r="K454" s="21">
        <v>41</v>
      </c>
      <c r="L454" s="85">
        <v>0.94</v>
      </c>
      <c r="M454" s="40">
        <v>179.1</v>
      </c>
      <c r="N454" s="22">
        <v>16.600000000000001</v>
      </c>
      <c r="O454" s="49">
        <v>3.36</v>
      </c>
      <c r="P454" s="22">
        <v>7.13</v>
      </c>
      <c r="Q454" s="49">
        <v>7.76</v>
      </c>
      <c r="R454" s="21">
        <v>3049</v>
      </c>
      <c r="S454" s="62">
        <v>3447</v>
      </c>
      <c r="T454" s="24" t="s">
        <v>154</v>
      </c>
      <c r="U454" s="24" t="s">
        <v>154</v>
      </c>
      <c r="V454" s="40">
        <v>75</v>
      </c>
      <c r="W454" s="40">
        <v>7.5</v>
      </c>
      <c r="X454" s="84">
        <v>0.9</v>
      </c>
      <c r="Y454" s="40">
        <v>8.5</v>
      </c>
      <c r="Z454" s="40">
        <v>0.8</v>
      </c>
      <c r="AA454" s="83">
        <v>0.9</v>
      </c>
      <c r="AB454" s="21">
        <v>55583</v>
      </c>
      <c r="AC454" s="21">
        <v>9842</v>
      </c>
      <c r="AD454" s="21">
        <f t="shared" si="295"/>
        <v>65425</v>
      </c>
      <c r="AE454" s="22">
        <f t="shared" si="293"/>
        <v>0.79473541228785083</v>
      </c>
      <c r="AF454" s="22">
        <f t="shared" si="294"/>
        <v>0.14072262972018473</v>
      </c>
      <c r="AG454" s="21">
        <v>15763</v>
      </c>
      <c r="AH454" s="148">
        <f t="shared" si="296"/>
        <v>0.22093740363860623</v>
      </c>
      <c r="AI454" s="116">
        <f t="shared" si="297"/>
        <v>0.37</v>
      </c>
      <c r="AJ454" s="117">
        <f t="shared" si="298"/>
        <v>743.58900000000006</v>
      </c>
      <c r="AK454" s="118">
        <f t="shared" si="299"/>
        <v>0.36325793844650711</v>
      </c>
      <c r="AL454" s="119">
        <f t="shared" si="300"/>
        <v>843.822</v>
      </c>
      <c r="AM454" s="118">
        <f t="shared" si="301"/>
        <v>0.53576000000000001</v>
      </c>
      <c r="AN454" s="131">
        <f t="shared" si="302"/>
        <v>11250.960000000001</v>
      </c>
    </row>
    <row r="455" spans="1:40" x14ac:dyDescent="0.2">
      <c r="A455" s="20" t="s">
        <v>38</v>
      </c>
      <c r="B455" s="21">
        <v>96185</v>
      </c>
      <c r="C455" s="21">
        <v>3102.7420000000002</v>
      </c>
      <c r="D455" s="21">
        <v>325.286</v>
      </c>
      <c r="E455" s="21">
        <v>21</v>
      </c>
      <c r="F455" s="85">
        <v>0.93</v>
      </c>
      <c r="G455" s="21">
        <v>304</v>
      </c>
      <c r="H455" s="21">
        <v>16</v>
      </c>
      <c r="I455" s="85">
        <v>0.95</v>
      </c>
      <c r="J455" s="21">
        <v>634</v>
      </c>
      <c r="K455" s="21">
        <v>51</v>
      </c>
      <c r="L455" s="85">
        <v>0.92</v>
      </c>
      <c r="M455" s="40">
        <v>263</v>
      </c>
      <c r="N455" s="22">
        <v>16.3</v>
      </c>
      <c r="O455" s="49">
        <v>3.03</v>
      </c>
      <c r="P455" s="22">
        <v>7.2169999999999996</v>
      </c>
      <c r="Q455" s="49">
        <v>7.7089999999999996</v>
      </c>
      <c r="R455" s="21">
        <v>2641.7139999999999</v>
      </c>
      <c r="S455" s="62">
        <v>3256.143</v>
      </c>
      <c r="T455" s="24" t="s">
        <v>154</v>
      </c>
      <c r="U455" s="24" t="s">
        <v>154</v>
      </c>
      <c r="V455" s="40">
        <v>62.9</v>
      </c>
      <c r="W455" s="40">
        <v>6.4</v>
      </c>
      <c r="X455" s="83">
        <v>0.9</v>
      </c>
      <c r="Y455" s="40">
        <v>8.3000000000000007</v>
      </c>
      <c r="Z455" s="40">
        <v>0.8</v>
      </c>
      <c r="AA455" s="83">
        <v>0.91</v>
      </c>
      <c r="AB455" s="21">
        <v>65221</v>
      </c>
      <c r="AC455" s="21">
        <v>11489</v>
      </c>
      <c r="AD455" s="21">
        <f t="shared" si="295"/>
        <v>76710</v>
      </c>
      <c r="AE455" s="22">
        <f t="shared" si="293"/>
        <v>0.67807870250038982</v>
      </c>
      <c r="AF455" s="22">
        <f t="shared" si="294"/>
        <v>0.11944689920465769</v>
      </c>
      <c r="AG455" s="21">
        <v>17327</v>
      </c>
      <c r="AH455" s="148">
        <f t="shared" si="296"/>
        <v>0.20990211755584628</v>
      </c>
      <c r="AI455" s="116">
        <f t="shared" si="297"/>
        <v>0.49249873015873019</v>
      </c>
      <c r="AJ455" s="117">
        <f t="shared" si="298"/>
        <v>1009.2785342120001</v>
      </c>
      <c r="AK455" s="118">
        <f t="shared" si="299"/>
        <v>0.49305253259013193</v>
      </c>
      <c r="AL455" s="119">
        <f t="shared" si="300"/>
        <v>943.2335680000001</v>
      </c>
      <c r="AM455" s="118">
        <f t="shared" si="301"/>
        <v>0.59887845587301591</v>
      </c>
      <c r="AN455" s="131">
        <f t="shared" si="302"/>
        <v>12576.447573333337</v>
      </c>
    </row>
    <row r="456" spans="1:40" x14ac:dyDescent="0.2">
      <c r="A456" s="20" t="s">
        <v>39</v>
      </c>
      <c r="B456" s="21">
        <v>110306</v>
      </c>
      <c r="C456" s="21">
        <v>3558</v>
      </c>
      <c r="D456" s="21">
        <v>324</v>
      </c>
      <c r="E456" s="21">
        <v>20</v>
      </c>
      <c r="F456" s="85">
        <v>0.94</v>
      </c>
      <c r="G456" s="21">
        <v>303</v>
      </c>
      <c r="H456" s="21">
        <v>13</v>
      </c>
      <c r="I456" s="85">
        <v>0.96</v>
      </c>
      <c r="J456" s="21">
        <v>630</v>
      </c>
      <c r="K456" s="21">
        <v>40</v>
      </c>
      <c r="L456" s="85">
        <v>0.94</v>
      </c>
      <c r="M456" s="40">
        <v>257.2</v>
      </c>
      <c r="N456" s="22">
        <v>17.899999999999999</v>
      </c>
      <c r="O456" s="49">
        <v>2.25</v>
      </c>
      <c r="P456" s="22">
        <v>7.06</v>
      </c>
      <c r="Q456" s="49">
        <v>7.68</v>
      </c>
      <c r="R456" s="21">
        <v>3594</v>
      </c>
      <c r="S456" s="62">
        <v>3283</v>
      </c>
      <c r="T456" s="24" t="s">
        <v>154</v>
      </c>
      <c r="U456" s="24" t="s">
        <v>154</v>
      </c>
      <c r="V456" s="40">
        <v>66.099999999999994</v>
      </c>
      <c r="W456" s="40">
        <v>9.9</v>
      </c>
      <c r="X456" s="83">
        <v>0.9</v>
      </c>
      <c r="Y456" s="40">
        <v>9</v>
      </c>
      <c r="Z456" s="40">
        <v>0.9</v>
      </c>
      <c r="AA456" s="83">
        <v>0.9</v>
      </c>
      <c r="AB456" s="21">
        <v>66465</v>
      </c>
      <c r="AC456" s="21">
        <v>9820</v>
      </c>
      <c r="AD456" s="21">
        <f t="shared" si="295"/>
        <v>76285</v>
      </c>
      <c r="AE456" s="22">
        <f t="shared" si="293"/>
        <v>0.60255108516309175</v>
      </c>
      <c r="AF456" s="22">
        <f t="shared" si="294"/>
        <v>8.9025075698511411E-2</v>
      </c>
      <c r="AG456" s="21">
        <v>14286</v>
      </c>
      <c r="AH456" s="148">
        <f t="shared" si="296"/>
        <v>0.17691421778058475</v>
      </c>
      <c r="AI456" s="116">
        <f t="shared" si="297"/>
        <v>0.5647619047619048</v>
      </c>
      <c r="AJ456" s="117">
        <f t="shared" si="298"/>
        <v>1152.7919999999999</v>
      </c>
      <c r="AK456" s="118">
        <f t="shared" si="299"/>
        <v>0.56316170004885191</v>
      </c>
      <c r="AL456" s="119">
        <f t="shared" si="300"/>
        <v>1078.0740000000001</v>
      </c>
      <c r="AM456" s="118">
        <f t="shared" si="301"/>
        <v>0.68449142857142864</v>
      </c>
      <c r="AN456" s="131">
        <f t="shared" si="302"/>
        <v>14374.320000000002</v>
      </c>
    </row>
    <row r="457" spans="1:40" x14ac:dyDescent="0.2">
      <c r="A457" s="20" t="s">
        <v>40</v>
      </c>
      <c r="B457" s="21">
        <v>100101</v>
      </c>
      <c r="C457" s="21">
        <v>3337</v>
      </c>
      <c r="D457" s="21">
        <v>288</v>
      </c>
      <c r="E457" s="21">
        <v>13</v>
      </c>
      <c r="F457" s="85">
        <v>0.96</v>
      </c>
      <c r="G457" s="21">
        <v>288</v>
      </c>
      <c r="H457" s="2">
        <v>10</v>
      </c>
      <c r="I457" s="85">
        <v>0.96</v>
      </c>
      <c r="J457" s="21">
        <v>634</v>
      </c>
      <c r="K457" s="68">
        <v>36</v>
      </c>
      <c r="L457" s="85">
        <v>0.94</v>
      </c>
      <c r="M457" s="40">
        <v>105.34</v>
      </c>
      <c r="N457" s="22">
        <v>18.8</v>
      </c>
      <c r="O457" s="49">
        <v>2.33</v>
      </c>
      <c r="P457" s="22">
        <v>7.19</v>
      </c>
      <c r="Q457" s="49">
        <v>7.57</v>
      </c>
      <c r="R457" s="21">
        <v>4638</v>
      </c>
      <c r="S457" s="62">
        <v>3780</v>
      </c>
      <c r="T457" s="24" t="s">
        <v>154</v>
      </c>
      <c r="U457" s="24" t="s">
        <v>154</v>
      </c>
      <c r="V457" s="40">
        <v>56.1</v>
      </c>
      <c r="W457" s="40">
        <v>7.3</v>
      </c>
      <c r="X457" s="83">
        <v>0.89</v>
      </c>
      <c r="Y457" s="40">
        <v>8.3000000000000007</v>
      </c>
      <c r="Z457" s="40">
        <v>0.9</v>
      </c>
      <c r="AA457" s="83">
        <v>0.89</v>
      </c>
      <c r="AB457" s="21">
        <v>66838</v>
      </c>
      <c r="AC457" s="21">
        <v>7863</v>
      </c>
      <c r="AD457" s="21">
        <f t="shared" si="295"/>
        <v>74701</v>
      </c>
      <c r="AE457" s="22">
        <f t="shared" si="293"/>
        <v>0.66770561732650024</v>
      </c>
      <c r="AF457" s="22">
        <f t="shared" si="294"/>
        <v>7.8550663829532172E-2</v>
      </c>
      <c r="AG457" s="21">
        <v>8400</v>
      </c>
      <c r="AH457" s="148">
        <f t="shared" si="296"/>
        <v>0.11164571094393791</v>
      </c>
      <c r="AI457" s="116">
        <f t="shared" si="297"/>
        <v>0.52968253968253964</v>
      </c>
      <c r="AJ457" s="117">
        <f t="shared" si="298"/>
        <v>961.05600000000004</v>
      </c>
      <c r="AK457" s="118">
        <f t="shared" si="299"/>
        <v>0.46949487054225697</v>
      </c>
      <c r="AL457" s="119">
        <f t="shared" si="300"/>
        <v>961.05600000000004</v>
      </c>
      <c r="AM457" s="118">
        <f t="shared" si="301"/>
        <v>0.61019428571428569</v>
      </c>
      <c r="AN457" s="131">
        <f t="shared" si="302"/>
        <v>12814.08</v>
      </c>
    </row>
    <row r="458" spans="1:40" x14ac:dyDescent="0.2">
      <c r="A458" s="20" t="s">
        <v>41</v>
      </c>
      <c r="B458" s="21">
        <v>82651</v>
      </c>
      <c r="C458" s="21">
        <v>2666</v>
      </c>
      <c r="D458" s="21">
        <v>319</v>
      </c>
      <c r="E458" s="21">
        <v>21</v>
      </c>
      <c r="F458" s="85">
        <v>0.94</v>
      </c>
      <c r="G458" s="21">
        <v>305</v>
      </c>
      <c r="H458" s="21">
        <v>9</v>
      </c>
      <c r="I458" s="85">
        <v>0.97</v>
      </c>
      <c r="J458" s="21">
        <v>589</v>
      </c>
      <c r="K458" s="24">
        <v>36</v>
      </c>
      <c r="L458" s="85">
        <v>0.94</v>
      </c>
      <c r="M458" s="40">
        <v>106.04</v>
      </c>
      <c r="N458" s="22">
        <v>18.600000000000001</v>
      </c>
      <c r="O458" s="49">
        <v>2.25</v>
      </c>
      <c r="P458" s="22">
        <v>7.3159999999999998</v>
      </c>
      <c r="Q458" s="49">
        <v>7.601</v>
      </c>
      <c r="R458" s="21">
        <v>4728.5450000000001</v>
      </c>
      <c r="S458" s="62">
        <v>4606.4549999999999</v>
      </c>
      <c r="T458" s="24" t="s">
        <v>154</v>
      </c>
      <c r="U458" s="24" t="s">
        <v>154</v>
      </c>
      <c r="V458" s="40">
        <v>59.9</v>
      </c>
      <c r="W458" s="40">
        <v>11</v>
      </c>
      <c r="X458" s="83">
        <v>0.82</v>
      </c>
      <c r="Y458" s="40">
        <v>7.1</v>
      </c>
      <c r="Z458" s="40">
        <v>1.2</v>
      </c>
      <c r="AA458" s="83">
        <v>0.84</v>
      </c>
      <c r="AB458" s="21">
        <v>69837</v>
      </c>
      <c r="AC458" s="21">
        <v>6532</v>
      </c>
      <c r="AD458" s="21">
        <f t="shared" si="295"/>
        <v>76369</v>
      </c>
      <c r="AE458" s="22">
        <f t="shared" si="293"/>
        <v>0.84496255338713389</v>
      </c>
      <c r="AF458" s="22">
        <f t="shared" si="294"/>
        <v>7.9031106701673307E-2</v>
      </c>
      <c r="AG458" s="21">
        <v>9253</v>
      </c>
      <c r="AH458" s="148">
        <f t="shared" si="296"/>
        <v>0.11699329877354912</v>
      </c>
      <c r="AI458" s="116">
        <f t="shared" si="297"/>
        <v>0.42317460317460315</v>
      </c>
      <c r="AJ458" s="117">
        <f t="shared" si="298"/>
        <v>850.45399999999995</v>
      </c>
      <c r="AK458" s="118">
        <f t="shared" si="299"/>
        <v>0.41546360527601367</v>
      </c>
      <c r="AL458" s="119">
        <f t="shared" si="300"/>
        <v>813.13</v>
      </c>
      <c r="AM458" s="118">
        <f t="shared" si="301"/>
        <v>0.51627301587301588</v>
      </c>
      <c r="AN458" s="131">
        <f t="shared" si="302"/>
        <v>10841.733333333334</v>
      </c>
    </row>
    <row r="459" spans="1:40" x14ac:dyDescent="0.2">
      <c r="A459" s="20" t="s">
        <v>42</v>
      </c>
      <c r="B459" s="21">
        <v>88100</v>
      </c>
      <c r="C459" s="21">
        <v>2937</v>
      </c>
      <c r="D459" s="21">
        <v>347</v>
      </c>
      <c r="E459" s="21">
        <v>21</v>
      </c>
      <c r="F459" s="85">
        <v>0.94</v>
      </c>
      <c r="G459" s="21">
        <v>363</v>
      </c>
      <c r="H459" s="21">
        <v>10</v>
      </c>
      <c r="I459" s="85">
        <v>0.97</v>
      </c>
      <c r="J459" s="21">
        <v>645</v>
      </c>
      <c r="K459" s="21">
        <v>38</v>
      </c>
      <c r="L459" s="85">
        <v>0.94</v>
      </c>
      <c r="M459" s="40">
        <v>106.74</v>
      </c>
      <c r="N459" s="22">
        <v>17.7</v>
      </c>
      <c r="O459" s="49">
        <v>2.02</v>
      </c>
      <c r="P459" s="22">
        <v>7.24</v>
      </c>
      <c r="Q459" s="49">
        <v>7.5</v>
      </c>
      <c r="R459" s="21">
        <v>4970</v>
      </c>
      <c r="S459" s="62">
        <v>4965</v>
      </c>
      <c r="T459" s="24" t="s">
        <v>154</v>
      </c>
      <c r="U459" s="24" t="s">
        <v>154</v>
      </c>
      <c r="V459" s="40">
        <v>74.599999999999994</v>
      </c>
      <c r="W459" s="40">
        <v>15.3</v>
      </c>
      <c r="X459" s="83">
        <v>0.8</v>
      </c>
      <c r="Y459" s="40">
        <v>8</v>
      </c>
      <c r="Z459" s="40">
        <v>1.1000000000000001</v>
      </c>
      <c r="AA459" s="83">
        <v>0.86</v>
      </c>
      <c r="AB459" s="21">
        <v>61748</v>
      </c>
      <c r="AC459" s="21">
        <v>7127</v>
      </c>
      <c r="AD459" s="21">
        <f t="shared" si="295"/>
        <v>68875</v>
      </c>
      <c r="AE459" s="22">
        <f t="shared" si="293"/>
        <v>0.70088535754824066</v>
      </c>
      <c r="AF459" s="22">
        <f t="shared" si="294"/>
        <v>8.0896708286038593E-2</v>
      </c>
      <c r="AG459" s="21">
        <v>6340</v>
      </c>
      <c r="AH459" s="148">
        <f t="shared" si="296"/>
        <v>9.31147926213136E-2</v>
      </c>
      <c r="AI459" s="116">
        <f t="shared" si="297"/>
        <v>0.46619047619047621</v>
      </c>
      <c r="AJ459" s="117">
        <f t="shared" si="298"/>
        <v>1019.139</v>
      </c>
      <c r="AK459" s="118">
        <f t="shared" si="299"/>
        <v>0.49786956521739129</v>
      </c>
      <c r="AL459" s="119">
        <f t="shared" si="300"/>
        <v>1066.1310000000001</v>
      </c>
      <c r="AM459" s="118">
        <f t="shared" si="301"/>
        <v>0.67690857142857153</v>
      </c>
      <c r="AN459" s="131">
        <f t="shared" si="302"/>
        <v>14215.079999999998</v>
      </c>
    </row>
    <row r="460" spans="1:40" ht="15.75" thickBot="1" x14ac:dyDescent="0.25">
      <c r="A460" s="20" t="s">
        <v>43</v>
      </c>
      <c r="B460" s="21">
        <v>73761</v>
      </c>
      <c r="C460" s="21">
        <v>2379</v>
      </c>
      <c r="D460" s="21">
        <v>378</v>
      </c>
      <c r="E460" s="21">
        <v>14</v>
      </c>
      <c r="F460" s="85">
        <v>0.96</v>
      </c>
      <c r="G460" s="21">
        <v>416</v>
      </c>
      <c r="H460" s="21">
        <v>9</v>
      </c>
      <c r="I460" s="85">
        <v>0.98</v>
      </c>
      <c r="J460" s="21">
        <v>841</v>
      </c>
      <c r="K460" s="21">
        <v>34</v>
      </c>
      <c r="L460" s="85">
        <v>0.96</v>
      </c>
      <c r="M460" s="40">
        <v>130.29</v>
      </c>
      <c r="N460" s="22">
        <v>16.87</v>
      </c>
      <c r="O460" s="49">
        <v>2.25</v>
      </c>
      <c r="P460" s="22">
        <v>7.15</v>
      </c>
      <c r="Q460" s="49">
        <v>7.49</v>
      </c>
      <c r="R460" s="21">
        <v>3663</v>
      </c>
      <c r="S460" s="62">
        <v>3432</v>
      </c>
      <c r="T460" s="42" t="s">
        <v>154</v>
      </c>
      <c r="U460" s="42" t="s">
        <v>154</v>
      </c>
      <c r="V460" s="40">
        <v>77.5</v>
      </c>
      <c r="W460" s="40">
        <v>14.1</v>
      </c>
      <c r="X460" s="83">
        <v>0.82</v>
      </c>
      <c r="Y460" s="22">
        <v>8.1999999999999993</v>
      </c>
      <c r="Z460" s="49">
        <v>0.7</v>
      </c>
      <c r="AA460" s="83">
        <v>0.92</v>
      </c>
      <c r="AB460" s="21">
        <v>61209</v>
      </c>
      <c r="AC460" s="21">
        <v>6001</v>
      </c>
      <c r="AD460" s="21">
        <f t="shared" si="295"/>
        <v>67210</v>
      </c>
      <c r="AE460" s="22">
        <f t="shared" si="293"/>
        <v>0.82982877130190746</v>
      </c>
      <c r="AF460" s="22">
        <f t="shared" si="294"/>
        <v>8.1357356868806005E-2</v>
      </c>
      <c r="AG460" s="21">
        <v>5594</v>
      </c>
      <c r="AH460" s="149">
        <f t="shared" si="296"/>
        <v>8.3738754247563732E-2</v>
      </c>
      <c r="AI460" s="116">
        <f t="shared" si="297"/>
        <v>0.37761904761904763</v>
      </c>
      <c r="AJ460" s="117">
        <f t="shared" si="298"/>
        <v>899.26199999999994</v>
      </c>
      <c r="AK460" s="118">
        <f t="shared" si="299"/>
        <v>0.43930727894479726</v>
      </c>
      <c r="AL460" s="119">
        <f t="shared" si="300"/>
        <v>989.66399999999999</v>
      </c>
      <c r="AM460" s="118">
        <f t="shared" si="301"/>
        <v>0.62835809523809527</v>
      </c>
      <c r="AN460" s="131">
        <f t="shared" si="302"/>
        <v>13195.52</v>
      </c>
    </row>
    <row r="461" spans="1:40" ht="16.5" thickTop="1" x14ac:dyDescent="0.25">
      <c r="A461" s="101" t="s">
        <v>164</v>
      </c>
      <c r="B461" s="55">
        <f>SUM(B449:B460)</f>
        <v>1008469</v>
      </c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70">
        <f>SUM(M449:M460)</f>
        <v>2198.14</v>
      </c>
      <c r="N461" s="45"/>
      <c r="O461" s="45"/>
      <c r="P461" s="45"/>
      <c r="Q461" s="45"/>
      <c r="R461" s="45"/>
      <c r="S461" s="45"/>
      <c r="T461" s="55">
        <f>SUM(T449:T460)</f>
        <v>0</v>
      </c>
      <c r="U461" s="55">
        <f>SUM(U449:U460)</f>
        <v>0</v>
      </c>
      <c r="V461" s="51"/>
      <c r="W461" s="51"/>
      <c r="X461" s="27"/>
      <c r="Y461" s="51"/>
      <c r="Z461" s="51"/>
      <c r="AA461" s="27"/>
      <c r="AB461" s="55">
        <f>SUM(AB449:AB460)</f>
        <v>721167</v>
      </c>
      <c r="AC461" s="55">
        <f>SUM(AC449:AC460)</f>
        <v>108467</v>
      </c>
      <c r="AD461" s="55">
        <f>SUM(AD449:AD460)</f>
        <v>829634</v>
      </c>
      <c r="AE461" s="27"/>
      <c r="AF461" s="27"/>
      <c r="AG461" s="55">
        <f>SUM(AG449:AG460)</f>
        <v>129950</v>
      </c>
      <c r="AH461" s="146" t="s">
        <v>154</v>
      </c>
      <c r="AI461" s="120"/>
      <c r="AJ461" s="121"/>
      <c r="AK461" s="122"/>
      <c r="AL461" s="123"/>
      <c r="AM461" s="122"/>
      <c r="AN461" s="132"/>
    </row>
    <row r="462" spans="1:40" ht="16.5" thickBot="1" x14ac:dyDescent="0.3">
      <c r="A462" s="102" t="s">
        <v>165</v>
      </c>
      <c r="B462" s="30">
        <f t="shared" ref="B462:S462" si="303">AVERAGE(B449:B460)</f>
        <v>84039.083333333328</v>
      </c>
      <c r="C462" s="103">
        <f t="shared" si="303"/>
        <v>2762.6451666666667</v>
      </c>
      <c r="D462" s="103">
        <f t="shared" si="303"/>
        <v>297.69049999999999</v>
      </c>
      <c r="E462" s="103">
        <f t="shared" si="303"/>
        <v>17.25</v>
      </c>
      <c r="F462" s="104">
        <f>AVERAGE(F449:F460)</f>
        <v>0.94000000000000006</v>
      </c>
      <c r="G462" s="103">
        <f>AVERAGE(G449:G460)</f>
        <v>320.41666666666669</v>
      </c>
      <c r="H462" s="103">
        <f>AVERAGE(H449:H460)</f>
        <v>12.666666666666666</v>
      </c>
      <c r="I462" s="104">
        <f>AVERAGE(I449:I460)</f>
        <v>0.95916666666666683</v>
      </c>
      <c r="J462" s="103">
        <f t="shared" si="303"/>
        <v>629.83333333333337</v>
      </c>
      <c r="K462" s="103">
        <f t="shared" si="303"/>
        <v>43.5</v>
      </c>
      <c r="L462" s="104">
        <f>AVERAGE(L449:L460)</f>
        <v>0.93083333333333318</v>
      </c>
      <c r="M462" s="52">
        <f t="shared" si="303"/>
        <v>183.17833333333331</v>
      </c>
      <c r="N462" s="105">
        <f t="shared" si="303"/>
        <v>16.522499999999997</v>
      </c>
      <c r="O462" s="105">
        <f>AVERAGE(O449:O460)</f>
        <v>2.6833333333333336</v>
      </c>
      <c r="P462" s="105">
        <f t="shared" si="303"/>
        <v>7.3319166666666673</v>
      </c>
      <c r="Q462" s="105">
        <f t="shared" si="303"/>
        <v>7.6566666666666663</v>
      </c>
      <c r="R462" s="105">
        <f t="shared" si="303"/>
        <v>4060.6049166666667</v>
      </c>
      <c r="S462" s="105">
        <f t="shared" si="303"/>
        <v>3769.799833333333</v>
      </c>
      <c r="T462" s="30"/>
      <c r="U462" s="30"/>
      <c r="V462" s="106">
        <f>AVERAGE(V449:V460)</f>
        <v>65.833333333333329</v>
      </c>
      <c r="W462" s="106">
        <f>AVERAGE(W449:W460)</f>
        <v>9.2583333333333329</v>
      </c>
      <c r="X462" s="107">
        <f>AVERAGE(X449:X460)</f>
        <v>0.86833333333333351</v>
      </c>
      <c r="Y462" s="106">
        <f t="shared" ref="Y462:AE462" si="304">AVERAGE(Y449:Y460)</f>
        <v>7.7333333333333334</v>
      </c>
      <c r="Z462" s="106">
        <f t="shared" si="304"/>
        <v>0.92499999999999982</v>
      </c>
      <c r="AA462" s="107">
        <f t="shared" si="304"/>
        <v>0.87666666666666659</v>
      </c>
      <c r="AB462" s="30">
        <f t="shared" si="304"/>
        <v>60097.25</v>
      </c>
      <c r="AC462" s="30">
        <f t="shared" si="304"/>
        <v>9038.9166666666661</v>
      </c>
      <c r="AD462" s="30">
        <f t="shared" si="304"/>
        <v>69136.166666666672</v>
      </c>
      <c r="AE462" s="105">
        <f t="shared" si="304"/>
        <v>0.72127201708159527</v>
      </c>
      <c r="AF462" s="105">
        <f t="shared" ref="AF462" si="305">AVERAGE(AF449:AF460)</f>
        <v>0.10930683968175141</v>
      </c>
      <c r="AG462" s="38">
        <f>AVERAGE(AG449:AG460)</f>
        <v>10829.166666666666</v>
      </c>
      <c r="AH462" s="150">
        <f>AVERAGE(AH449:AH460)</f>
        <v>0.15125657551229835</v>
      </c>
      <c r="AI462" s="124">
        <f t="shared" ref="AI462" si="306">C462/$M$2</f>
        <v>0.43851510582010583</v>
      </c>
      <c r="AJ462" s="125">
        <f t="shared" ref="AJ462" si="307">(C462*D462)/1000</f>
        <v>822.41322098758326</v>
      </c>
      <c r="AK462" s="126">
        <f t="shared" si="299"/>
        <v>0.40176512994019697</v>
      </c>
      <c r="AL462" s="127">
        <f t="shared" ref="AL462" si="308">(C462*G462)/1000</f>
        <v>885.19755548611124</v>
      </c>
      <c r="AM462" s="126">
        <f t="shared" si="301"/>
        <v>0.56203019395943576</v>
      </c>
      <c r="AN462" s="133">
        <f>AVERAGE(AN449:AN460)</f>
        <v>11715.331742222224</v>
      </c>
    </row>
    <row r="463" spans="1:40" ht="15.75" thickTop="1" x14ac:dyDescent="0.2"/>
    <row r="464" spans="1:40" ht="15.75" thickBot="1" x14ac:dyDescent="0.25"/>
    <row r="465" spans="1:40" ht="16.5" thickTop="1" x14ac:dyDescent="0.25">
      <c r="A465" s="34" t="s">
        <v>8</v>
      </c>
      <c r="B465" s="12" t="s">
        <v>9</v>
      </c>
      <c r="C465" s="12" t="s">
        <v>9</v>
      </c>
      <c r="D465" s="12" t="s">
        <v>70</v>
      </c>
      <c r="E465" s="12" t="s">
        <v>71</v>
      </c>
      <c r="F465" s="47" t="s">
        <v>4</v>
      </c>
      <c r="G465" s="12" t="s">
        <v>72</v>
      </c>
      <c r="H465" s="12" t="s">
        <v>73</v>
      </c>
      <c r="I465" s="47" t="s">
        <v>5</v>
      </c>
      <c r="J465" s="12" t="s">
        <v>74</v>
      </c>
      <c r="K465" s="12" t="s">
        <v>75</v>
      </c>
      <c r="L465" s="47" t="s">
        <v>17</v>
      </c>
      <c r="M465" s="12" t="s">
        <v>157</v>
      </c>
      <c r="N465" s="13" t="s">
        <v>20</v>
      </c>
      <c r="O465" s="56" t="s">
        <v>138</v>
      </c>
      <c r="P465" s="12" t="s">
        <v>82</v>
      </c>
      <c r="Q465" s="12" t="s">
        <v>83</v>
      </c>
      <c r="R465" s="12" t="s">
        <v>84</v>
      </c>
      <c r="S465" s="12" t="s">
        <v>85</v>
      </c>
      <c r="T465" s="153" t="s">
        <v>62</v>
      </c>
      <c r="U465" s="153"/>
      <c r="V465" s="12" t="s">
        <v>148</v>
      </c>
      <c r="W465" s="12" t="s">
        <v>149</v>
      </c>
      <c r="X465" s="99" t="s">
        <v>55</v>
      </c>
      <c r="Y465" s="12" t="s">
        <v>118</v>
      </c>
      <c r="Z465" s="12" t="s">
        <v>119</v>
      </c>
      <c r="AA465" s="99" t="s">
        <v>22</v>
      </c>
      <c r="AB465" s="13" t="s">
        <v>86</v>
      </c>
      <c r="AC465" s="13" t="s">
        <v>87</v>
      </c>
      <c r="AD465" s="13" t="s">
        <v>88</v>
      </c>
      <c r="AE465" s="13" t="s">
        <v>61</v>
      </c>
      <c r="AF465" s="13" t="s">
        <v>87</v>
      </c>
      <c r="AG465" s="13" t="s">
        <v>158</v>
      </c>
      <c r="AH465" s="13" t="s">
        <v>174</v>
      </c>
      <c r="AI465" s="108" t="s">
        <v>89</v>
      </c>
      <c r="AJ465" s="109" t="s">
        <v>90</v>
      </c>
      <c r="AK465" s="110" t="s">
        <v>91</v>
      </c>
      <c r="AL465" s="111" t="s">
        <v>89</v>
      </c>
      <c r="AM465" s="110" t="s">
        <v>89</v>
      </c>
      <c r="AN465" s="108" t="s">
        <v>172</v>
      </c>
    </row>
    <row r="466" spans="1:40" ht="16.5" thickBot="1" x14ac:dyDescent="0.3">
      <c r="A466" s="35" t="s">
        <v>166</v>
      </c>
      <c r="B466" s="16" t="s">
        <v>77</v>
      </c>
      <c r="C466" s="17" t="s">
        <v>78</v>
      </c>
      <c r="D466" s="16" t="s">
        <v>26</v>
      </c>
      <c r="E466" s="16" t="s">
        <v>26</v>
      </c>
      <c r="F466" s="48" t="s">
        <v>27</v>
      </c>
      <c r="G466" s="16" t="s">
        <v>26</v>
      </c>
      <c r="H466" s="16" t="s">
        <v>26</v>
      </c>
      <c r="I466" s="48" t="s">
        <v>27</v>
      </c>
      <c r="J466" s="16" t="s">
        <v>26</v>
      </c>
      <c r="K466" s="16" t="s">
        <v>26</v>
      </c>
      <c r="L466" s="48" t="s">
        <v>27</v>
      </c>
      <c r="M466" s="16" t="s">
        <v>29</v>
      </c>
      <c r="N466" s="18" t="s">
        <v>31</v>
      </c>
      <c r="O466" s="58"/>
      <c r="P466" s="16"/>
      <c r="Q466" s="16"/>
      <c r="R466" s="16"/>
      <c r="S466" s="16"/>
      <c r="T466" s="39" t="s">
        <v>66</v>
      </c>
      <c r="U466" s="39" t="s">
        <v>67</v>
      </c>
      <c r="V466" s="16" t="s">
        <v>26</v>
      </c>
      <c r="W466" s="16" t="s">
        <v>26</v>
      </c>
      <c r="X466" s="100" t="s">
        <v>57</v>
      </c>
      <c r="Y466" s="16" t="s">
        <v>26</v>
      </c>
      <c r="Z466" s="16" t="s">
        <v>26</v>
      </c>
      <c r="AA466" s="100" t="s">
        <v>57</v>
      </c>
      <c r="AB466" s="17" t="s">
        <v>64</v>
      </c>
      <c r="AC466" s="17" t="s">
        <v>64</v>
      </c>
      <c r="AD466" s="17" t="s">
        <v>64</v>
      </c>
      <c r="AE466" s="17" t="s">
        <v>65</v>
      </c>
      <c r="AF466" s="17" t="s">
        <v>65</v>
      </c>
      <c r="AG466" s="17" t="s">
        <v>160</v>
      </c>
      <c r="AH466" s="145" t="s">
        <v>27</v>
      </c>
      <c r="AI466" s="112" t="s">
        <v>9</v>
      </c>
      <c r="AJ466" s="113" t="s">
        <v>93</v>
      </c>
      <c r="AK466" s="114" t="s">
        <v>94</v>
      </c>
      <c r="AL466" s="115" t="s">
        <v>95</v>
      </c>
      <c r="AM466" s="114" t="s">
        <v>96</v>
      </c>
      <c r="AN466" s="130" t="s">
        <v>173</v>
      </c>
    </row>
    <row r="467" spans="1:40" ht="15.75" thickTop="1" x14ac:dyDescent="0.2">
      <c r="A467" s="20" t="s">
        <v>32</v>
      </c>
      <c r="B467" s="21">
        <v>69810</v>
      </c>
      <c r="C467" s="21">
        <v>2252</v>
      </c>
      <c r="D467" s="21">
        <v>354</v>
      </c>
      <c r="E467" s="21">
        <v>19</v>
      </c>
      <c r="F467" s="68">
        <v>95</v>
      </c>
      <c r="G467" s="21">
        <v>396</v>
      </c>
      <c r="H467" s="21">
        <v>11</v>
      </c>
      <c r="I467" s="68">
        <v>97</v>
      </c>
      <c r="J467" s="21">
        <v>845</v>
      </c>
      <c r="K467" s="21">
        <v>39</v>
      </c>
      <c r="L467" s="68">
        <v>95</v>
      </c>
      <c r="M467" s="40">
        <v>100.64</v>
      </c>
      <c r="N467" s="22">
        <v>16.38</v>
      </c>
      <c r="O467" s="49">
        <v>3.03</v>
      </c>
      <c r="P467" s="22">
        <v>7.16</v>
      </c>
      <c r="Q467" s="49">
        <v>7.43</v>
      </c>
      <c r="R467" s="21">
        <v>2928</v>
      </c>
      <c r="S467" s="62">
        <v>2448</v>
      </c>
      <c r="T467" s="43" t="s">
        <v>154</v>
      </c>
      <c r="U467" s="43" t="s">
        <v>154</v>
      </c>
      <c r="V467" s="40">
        <v>84.1</v>
      </c>
      <c r="W467" s="40">
        <v>21.1</v>
      </c>
      <c r="X467" s="46">
        <v>75</v>
      </c>
      <c r="Y467" s="40">
        <v>9.1</v>
      </c>
      <c r="Z467" s="40">
        <v>0.7</v>
      </c>
      <c r="AA467" s="46">
        <v>92</v>
      </c>
      <c r="AB467" s="21">
        <v>58284</v>
      </c>
      <c r="AC467" s="21">
        <v>5750</v>
      </c>
      <c r="AD467" s="21">
        <f t="shared" ref="AD467:AD478" si="309">AC467+AB467</f>
        <v>64034</v>
      </c>
      <c r="AE467" s="22">
        <f t="shared" ref="AE467:AE478" si="310">AB467/B467</f>
        <v>0.83489471422432315</v>
      </c>
      <c r="AF467" s="22">
        <f t="shared" ref="AF467:AF478" si="311">AC467/B467</f>
        <v>8.2366423148546059E-2</v>
      </c>
      <c r="AG467" s="21">
        <v>7359</v>
      </c>
      <c r="AH467" s="147">
        <f>AG467/(AB467+AG467)</f>
        <v>0.11210639367487775</v>
      </c>
      <c r="AI467" s="116">
        <f>C467/$M$2</f>
        <v>0.35746031746031748</v>
      </c>
      <c r="AJ467" s="117">
        <f>(C467*D467)/1000</f>
        <v>797.20799999999997</v>
      </c>
      <c r="AK467" s="118">
        <f>(AJ467)/$O$3</f>
        <v>0.38945188080117243</v>
      </c>
      <c r="AL467" s="119">
        <f>(C467*G467)/1000</f>
        <v>891.79200000000003</v>
      </c>
      <c r="AM467" s="118">
        <f>(AL467)/$Q$3</f>
        <v>0.56621714285714286</v>
      </c>
      <c r="AN467" s="131">
        <f>(0.8*C467*G467)/60</f>
        <v>11890.560000000001</v>
      </c>
    </row>
    <row r="468" spans="1:40" x14ac:dyDescent="0.2">
      <c r="A468" s="20" t="s">
        <v>33</v>
      </c>
      <c r="B468" s="21">
        <v>59226</v>
      </c>
      <c r="C468" s="21">
        <v>2115</v>
      </c>
      <c r="D468" s="21">
        <v>426</v>
      </c>
      <c r="E468" s="21">
        <v>18</v>
      </c>
      <c r="F468" s="68">
        <v>96</v>
      </c>
      <c r="G468" s="21">
        <v>451</v>
      </c>
      <c r="H468" s="21">
        <v>15</v>
      </c>
      <c r="I468" s="68">
        <v>97</v>
      </c>
      <c r="J468" s="21">
        <v>926</v>
      </c>
      <c r="K468" s="21">
        <v>54</v>
      </c>
      <c r="L468" s="68">
        <v>94</v>
      </c>
      <c r="M468" s="40">
        <v>231.08</v>
      </c>
      <c r="N468" s="22">
        <v>14.51</v>
      </c>
      <c r="O468" s="49">
        <v>3.35</v>
      </c>
      <c r="P468" s="22">
        <v>6.98</v>
      </c>
      <c r="Q468" s="49">
        <v>7.33</v>
      </c>
      <c r="R468" s="21">
        <v>3187</v>
      </c>
      <c r="S468" s="62">
        <v>3428</v>
      </c>
      <c r="T468" s="24" t="s">
        <v>154</v>
      </c>
      <c r="U468" s="24" t="s">
        <v>154</v>
      </c>
      <c r="V468" s="40">
        <v>89.7</v>
      </c>
      <c r="W468" s="40">
        <v>9.6</v>
      </c>
      <c r="X468" s="46">
        <v>89</v>
      </c>
      <c r="Y468" s="40">
        <v>10</v>
      </c>
      <c r="Z468" s="40">
        <v>0.8</v>
      </c>
      <c r="AA468" s="46">
        <v>92</v>
      </c>
      <c r="AB468" s="21">
        <v>51472</v>
      </c>
      <c r="AC468" s="21">
        <v>4982</v>
      </c>
      <c r="AD468" s="21">
        <f t="shared" si="309"/>
        <v>56454</v>
      </c>
      <c r="AE468" s="22">
        <f t="shared" si="310"/>
        <v>0.8690777698983555</v>
      </c>
      <c r="AF468" s="22">
        <f t="shared" si="311"/>
        <v>8.4118461486509297E-2</v>
      </c>
      <c r="AG468" s="21">
        <v>7842</v>
      </c>
      <c r="AH468" s="148">
        <f t="shared" ref="AH468:AH478" si="312">AG468/(AB468+AG468)</f>
        <v>0.13221161951647165</v>
      </c>
      <c r="AI468" s="116">
        <f t="shared" ref="AI468:AI480" si="313">C468/$M$2</f>
        <v>0.33571428571428569</v>
      </c>
      <c r="AJ468" s="117">
        <f t="shared" ref="AJ468:AJ480" si="314">(C468*D468)/1000</f>
        <v>900.99</v>
      </c>
      <c r="AK468" s="118">
        <f t="shared" ref="AK468:AK480" si="315">(AJ468)/$O$3</f>
        <v>0.44015144113336591</v>
      </c>
      <c r="AL468" s="119">
        <f t="shared" ref="AL468:AL480" si="316">(C468*G468)/1000</f>
        <v>953.86500000000001</v>
      </c>
      <c r="AM468" s="118">
        <f t="shared" ref="AM468:AM480" si="317">(AL468)/$Q$3</f>
        <v>0.60562857142857141</v>
      </c>
      <c r="AN468" s="131">
        <f t="shared" ref="AN468:AN478" si="318">(0.8*C468*G468)/60</f>
        <v>12718.2</v>
      </c>
    </row>
    <row r="469" spans="1:40" x14ac:dyDescent="0.2">
      <c r="A469" s="20" t="s">
        <v>34</v>
      </c>
      <c r="B469" s="21">
        <v>80862</v>
      </c>
      <c r="C469" s="21">
        <v>2608</v>
      </c>
      <c r="D469" s="21">
        <v>425</v>
      </c>
      <c r="E469" s="21">
        <v>22</v>
      </c>
      <c r="F469" s="68">
        <v>95</v>
      </c>
      <c r="G469" s="21">
        <v>441</v>
      </c>
      <c r="H469" s="21">
        <v>14</v>
      </c>
      <c r="I469" s="68">
        <v>97</v>
      </c>
      <c r="J469" s="21">
        <v>844</v>
      </c>
      <c r="K469" s="21">
        <v>51</v>
      </c>
      <c r="L469" s="68">
        <v>94</v>
      </c>
      <c r="M469" s="40">
        <v>287.16000000000003</v>
      </c>
      <c r="N469" s="22">
        <v>16.7</v>
      </c>
      <c r="O469" s="49">
        <v>3.24</v>
      </c>
      <c r="P469" s="22">
        <v>6.94</v>
      </c>
      <c r="Q469" s="49">
        <v>7.24</v>
      </c>
      <c r="R469" s="21">
        <v>3144</v>
      </c>
      <c r="S469" s="62">
        <v>3083</v>
      </c>
      <c r="T469" s="24" t="s">
        <v>154</v>
      </c>
      <c r="U469" s="24" t="s">
        <v>154</v>
      </c>
      <c r="V469" s="40">
        <v>81.099999999999994</v>
      </c>
      <c r="W469" s="40">
        <v>9.9</v>
      </c>
      <c r="X469" s="46">
        <v>88</v>
      </c>
      <c r="Y469" s="40">
        <v>9.6999999999999993</v>
      </c>
      <c r="Z469" s="40">
        <v>0.7</v>
      </c>
      <c r="AA469" s="46">
        <v>92</v>
      </c>
      <c r="AB469" s="21">
        <v>71291</v>
      </c>
      <c r="AC469" s="21">
        <v>6826</v>
      </c>
      <c r="AD469" s="21">
        <f t="shared" si="309"/>
        <v>78117</v>
      </c>
      <c r="AE469" s="22">
        <f t="shared" si="310"/>
        <v>0.88163785214315749</v>
      </c>
      <c r="AF469" s="22">
        <f t="shared" si="311"/>
        <v>8.4415423808463799E-2</v>
      </c>
      <c r="AG469" s="21">
        <v>6222</v>
      </c>
      <c r="AH469" s="148">
        <f t="shared" si="312"/>
        <v>8.027040625443474E-2</v>
      </c>
      <c r="AI469" s="116">
        <f t="shared" si="313"/>
        <v>0.41396825396825399</v>
      </c>
      <c r="AJ469" s="117">
        <f t="shared" si="314"/>
        <v>1108.4000000000001</v>
      </c>
      <c r="AK469" s="118">
        <f t="shared" si="315"/>
        <v>0.54147532975085499</v>
      </c>
      <c r="AL469" s="119">
        <f t="shared" si="316"/>
        <v>1150.1279999999999</v>
      </c>
      <c r="AM469" s="118">
        <f t="shared" si="317"/>
        <v>0.73024</v>
      </c>
      <c r="AN469" s="131">
        <f t="shared" si="318"/>
        <v>15335.04</v>
      </c>
    </row>
    <row r="470" spans="1:40" x14ac:dyDescent="0.2">
      <c r="A470" s="20" t="s">
        <v>35</v>
      </c>
      <c r="B470" s="21">
        <v>87060</v>
      </c>
      <c r="C470" s="21">
        <v>2902</v>
      </c>
      <c r="D470" s="21">
        <v>401.41699999999997</v>
      </c>
      <c r="E470" s="21">
        <v>18.899999999999999</v>
      </c>
      <c r="F470" s="68">
        <v>95.292000000000002</v>
      </c>
      <c r="G470" s="21">
        <v>415</v>
      </c>
      <c r="H470" s="21">
        <v>14.4</v>
      </c>
      <c r="I470" s="68">
        <v>96.53</v>
      </c>
      <c r="J470" s="21">
        <v>768.08299999999997</v>
      </c>
      <c r="K470" s="21">
        <v>57.2</v>
      </c>
      <c r="L470" s="68">
        <v>92.552999999999997</v>
      </c>
      <c r="M470" s="40">
        <v>128.74</v>
      </c>
      <c r="N470" s="22">
        <v>17.100000000000001</v>
      </c>
      <c r="O470" s="49">
        <v>3.36</v>
      </c>
      <c r="P470" s="22">
        <v>6.9409999999999998</v>
      </c>
      <c r="Q470" s="49">
        <v>7.1909999999999998</v>
      </c>
      <c r="R470" s="21">
        <v>3144.5</v>
      </c>
      <c r="S470" s="62">
        <v>2771.6</v>
      </c>
      <c r="T470" s="24" t="s">
        <v>154</v>
      </c>
      <c r="U470" s="24" t="s">
        <v>154</v>
      </c>
      <c r="V470" s="40">
        <v>79.466999999999999</v>
      </c>
      <c r="W470" s="40">
        <v>10.090999999999999</v>
      </c>
      <c r="X470" s="46">
        <v>87.302000000000007</v>
      </c>
      <c r="Y470" s="40">
        <v>9.3780000000000001</v>
      </c>
      <c r="Z470" s="40">
        <v>0.73899999999999999</v>
      </c>
      <c r="AA470" s="98">
        <v>92.12</v>
      </c>
      <c r="AB470" s="21">
        <v>55659</v>
      </c>
      <c r="AC470" s="21">
        <v>11584</v>
      </c>
      <c r="AD470" s="21">
        <f t="shared" si="309"/>
        <v>67243</v>
      </c>
      <c r="AE470" s="22">
        <f t="shared" si="310"/>
        <v>0.63931771192281184</v>
      </c>
      <c r="AF470" s="22">
        <f t="shared" si="311"/>
        <v>0.13305766138295427</v>
      </c>
      <c r="AG470" s="21">
        <v>11584</v>
      </c>
      <c r="AH470" s="148">
        <f t="shared" si="312"/>
        <v>0.17227071962880894</v>
      </c>
      <c r="AI470" s="116">
        <f t="shared" si="313"/>
        <v>0.46063492063492062</v>
      </c>
      <c r="AJ470" s="117">
        <f t="shared" si="314"/>
        <v>1164.9121339999999</v>
      </c>
      <c r="AK470" s="118">
        <f t="shared" si="315"/>
        <v>0.56908262530532483</v>
      </c>
      <c r="AL470" s="119">
        <f t="shared" si="316"/>
        <v>1204.33</v>
      </c>
      <c r="AM470" s="118">
        <f t="shared" si="317"/>
        <v>0.76465396825396825</v>
      </c>
      <c r="AN470" s="131">
        <f t="shared" si="318"/>
        <v>16057.733333333334</v>
      </c>
    </row>
    <row r="471" spans="1:40" x14ac:dyDescent="0.2">
      <c r="A471" s="20" t="s">
        <v>109</v>
      </c>
      <c r="B471" s="21">
        <v>80186</v>
      </c>
      <c r="C471" s="21">
        <v>2586.645</v>
      </c>
      <c r="D471" s="21">
        <v>356.33300000000003</v>
      </c>
      <c r="E471" s="21">
        <v>21.5</v>
      </c>
      <c r="F471" s="68">
        <v>93.965999999999994</v>
      </c>
      <c r="G471" s="21">
        <v>377.5</v>
      </c>
      <c r="H471" s="21">
        <v>20</v>
      </c>
      <c r="I471" s="68">
        <v>94.701999999999998</v>
      </c>
      <c r="J471" s="21">
        <v>670.5</v>
      </c>
      <c r="K471" s="21">
        <v>73.400000000000006</v>
      </c>
      <c r="L471" s="68">
        <v>89.052999999999997</v>
      </c>
      <c r="M471" s="49">
        <v>152.84</v>
      </c>
      <c r="N471" s="22">
        <v>16.899999999999999</v>
      </c>
      <c r="O471" s="49">
        <v>4.0199999999999996</v>
      </c>
      <c r="P471" s="22">
        <v>6.6479999999999997</v>
      </c>
      <c r="Q471" s="49">
        <v>7.117</v>
      </c>
      <c r="R471" s="21">
        <v>2812.75</v>
      </c>
      <c r="S471" s="62">
        <v>2958.3</v>
      </c>
      <c r="T471" s="24" t="s">
        <v>154</v>
      </c>
      <c r="U471" s="24" t="s">
        <v>154</v>
      </c>
      <c r="V471" s="40">
        <v>77.917000000000002</v>
      </c>
      <c r="W471" s="40">
        <v>14.531000000000001</v>
      </c>
      <c r="X471" s="98">
        <v>81.350999999999999</v>
      </c>
      <c r="Y471" s="40">
        <v>9.6940000000000008</v>
      </c>
      <c r="Z471" s="40">
        <v>0.92300000000000004</v>
      </c>
      <c r="AA471" s="98">
        <v>90.478999999999999</v>
      </c>
      <c r="AB471" s="21">
        <v>52360</v>
      </c>
      <c r="AC471" s="21">
        <v>6499</v>
      </c>
      <c r="AD471" s="21">
        <f t="shared" si="309"/>
        <v>58859</v>
      </c>
      <c r="AE471" s="22">
        <f t="shared" si="310"/>
        <v>0.65298181727483595</v>
      </c>
      <c r="AF471" s="22">
        <f t="shared" si="311"/>
        <v>8.1049060933330003E-2</v>
      </c>
      <c r="AG471" s="21">
        <v>12747</v>
      </c>
      <c r="AH471" s="148">
        <f t="shared" si="312"/>
        <v>0.19578539941941728</v>
      </c>
      <c r="AI471" s="116">
        <f t="shared" si="313"/>
        <v>0.4105785714285714</v>
      </c>
      <c r="AJ471" s="117">
        <f t="shared" si="314"/>
        <v>921.70697278500006</v>
      </c>
      <c r="AK471" s="118">
        <f t="shared" si="315"/>
        <v>0.45027209222520764</v>
      </c>
      <c r="AL471" s="119">
        <f t="shared" si="316"/>
        <v>976.45848750000005</v>
      </c>
      <c r="AM471" s="118">
        <f t="shared" si="317"/>
        <v>0.61997364285714285</v>
      </c>
      <c r="AN471" s="131">
        <f t="shared" si="318"/>
        <v>13019.446500000002</v>
      </c>
    </row>
    <row r="472" spans="1:40" x14ac:dyDescent="0.2">
      <c r="A472" s="20" t="s">
        <v>37</v>
      </c>
      <c r="B472" s="21">
        <v>69150</v>
      </c>
      <c r="C472" s="21">
        <v>2305</v>
      </c>
      <c r="D472" s="21">
        <v>334.7</v>
      </c>
      <c r="E472" s="21">
        <v>12.7</v>
      </c>
      <c r="F472" s="68">
        <v>96.206000000000003</v>
      </c>
      <c r="G472" s="21">
        <v>349</v>
      </c>
      <c r="H472" s="21">
        <v>13.444000000000001</v>
      </c>
      <c r="I472" s="68">
        <v>96.147999999999996</v>
      </c>
      <c r="J472" s="21">
        <v>747.2</v>
      </c>
      <c r="K472" s="21">
        <v>40.799999999999997</v>
      </c>
      <c r="L472" s="68">
        <v>94.54</v>
      </c>
      <c r="M472" s="40">
        <v>230.76</v>
      </c>
      <c r="N472" s="22">
        <v>17.510000000000002</v>
      </c>
      <c r="O472" s="49">
        <v>3.23</v>
      </c>
      <c r="P472" s="22">
        <v>6.7880000000000003</v>
      </c>
      <c r="Q472" s="49">
        <v>7.2</v>
      </c>
      <c r="R472" s="21">
        <v>2265.8000000000002</v>
      </c>
      <c r="S472" s="62">
        <v>2352.8000000000002</v>
      </c>
      <c r="T472" s="24" t="s">
        <v>154</v>
      </c>
      <c r="U472" s="24" t="s">
        <v>154</v>
      </c>
      <c r="V472" s="40">
        <v>71.88</v>
      </c>
      <c r="W472" s="40">
        <v>7.4829999999999997</v>
      </c>
      <c r="X472" s="46">
        <v>89.59</v>
      </c>
      <c r="Y472" s="40">
        <v>9.3109999999999999</v>
      </c>
      <c r="Z472" s="40">
        <v>0.96199999999999997</v>
      </c>
      <c r="AA472" s="98">
        <v>89.668000000000006</v>
      </c>
      <c r="AB472" s="21">
        <v>52735</v>
      </c>
      <c r="AC472" s="21">
        <v>5686</v>
      </c>
      <c r="AD472" s="21">
        <f t="shared" si="309"/>
        <v>58421</v>
      </c>
      <c r="AE472" s="22">
        <f t="shared" si="310"/>
        <v>0.76261749819233549</v>
      </c>
      <c r="AF472" s="22">
        <f t="shared" si="311"/>
        <v>8.2227042660882141E-2</v>
      </c>
      <c r="AG472" s="21">
        <v>14655</v>
      </c>
      <c r="AH472" s="148">
        <f t="shared" si="312"/>
        <v>0.21746549933224513</v>
      </c>
      <c r="AI472" s="116">
        <f t="shared" si="313"/>
        <v>0.36587301587301585</v>
      </c>
      <c r="AJ472" s="117">
        <f t="shared" si="314"/>
        <v>771.48350000000005</v>
      </c>
      <c r="AK472" s="118">
        <f t="shared" si="315"/>
        <v>0.37688495359062046</v>
      </c>
      <c r="AL472" s="119">
        <f t="shared" si="316"/>
        <v>804.44500000000005</v>
      </c>
      <c r="AM472" s="118">
        <f t="shared" si="317"/>
        <v>0.51075873015873019</v>
      </c>
      <c r="AN472" s="131">
        <f t="shared" si="318"/>
        <v>10725.933333333332</v>
      </c>
    </row>
    <row r="473" spans="1:40" x14ac:dyDescent="0.2">
      <c r="A473" s="20" t="s">
        <v>38</v>
      </c>
      <c r="B473" s="21">
        <v>94550</v>
      </c>
      <c r="C473" s="21">
        <v>3050</v>
      </c>
      <c r="D473" s="21">
        <v>304.25</v>
      </c>
      <c r="E473" s="21">
        <v>11.5</v>
      </c>
      <c r="F473" s="68">
        <v>96.22</v>
      </c>
      <c r="G473" s="21">
        <v>320</v>
      </c>
      <c r="H473" s="21">
        <v>10.625</v>
      </c>
      <c r="I473" s="68">
        <v>96.68</v>
      </c>
      <c r="J473" s="21">
        <v>617.875</v>
      </c>
      <c r="K473" s="21">
        <v>37.75</v>
      </c>
      <c r="L473" s="68">
        <v>93.89</v>
      </c>
      <c r="M473" s="40">
        <v>155.1</v>
      </c>
      <c r="N473" s="22">
        <v>18</v>
      </c>
      <c r="O473" s="49">
        <v>3.63</v>
      </c>
      <c r="P473" s="22">
        <v>6.8860000000000001</v>
      </c>
      <c r="Q473" s="49">
        <v>7.3380000000000001</v>
      </c>
      <c r="R473" s="21">
        <v>2298.5</v>
      </c>
      <c r="S473" s="62">
        <v>2346.75</v>
      </c>
      <c r="T473" s="24" t="s">
        <v>154</v>
      </c>
      <c r="U473" s="24" t="s">
        <v>154</v>
      </c>
      <c r="V473" s="40">
        <v>65.924999999999997</v>
      </c>
      <c r="W473" s="40">
        <v>8.2940000000000005</v>
      </c>
      <c r="X473" s="98">
        <v>87.418999999999997</v>
      </c>
      <c r="Y473" s="40">
        <v>8.9979999999999993</v>
      </c>
      <c r="Z473" s="40">
        <v>0.79400000000000004</v>
      </c>
      <c r="AA473" s="98">
        <v>91.176000000000002</v>
      </c>
      <c r="AB473" s="21">
        <v>65093</v>
      </c>
      <c r="AC473" s="21">
        <v>7163</v>
      </c>
      <c r="AD473" s="21">
        <f t="shared" si="309"/>
        <v>72256</v>
      </c>
      <c r="AE473" s="22">
        <f t="shared" si="310"/>
        <v>0.68845055526176624</v>
      </c>
      <c r="AF473" s="22">
        <f t="shared" si="311"/>
        <v>7.5758857747223685E-2</v>
      </c>
      <c r="AG473" s="21">
        <v>13931</v>
      </c>
      <c r="AH473" s="148">
        <f t="shared" si="312"/>
        <v>0.17628821623810487</v>
      </c>
      <c r="AI473" s="116">
        <f t="shared" si="313"/>
        <v>0.48412698412698413</v>
      </c>
      <c r="AJ473" s="117">
        <f t="shared" si="314"/>
        <v>927.96249999999998</v>
      </c>
      <c r="AK473" s="118">
        <f t="shared" si="315"/>
        <v>0.45332804103566193</v>
      </c>
      <c r="AL473" s="119">
        <f t="shared" si="316"/>
        <v>976</v>
      </c>
      <c r="AM473" s="118">
        <f t="shared" si="317"/>
        <v>0.61968253968253972</v>
      </c>
      <c r="AN473" s="131">
        <f t="shared" si="318"/>
        <v>13013.333333333334</v>
      </c>
    </row>
    <row r="474" spans="1:40" x14ac:dyDescent="0.2">
      <c r="A474" s="20" t="s">
        <v>39</v>
      </c>
      <c r="B474" s="21">
        <v>95182</v>
      </c>
      <c r="C474" s="21">
        <v>3070</v>
      </c>
      <c r="D474" s="21">
        <v>293</v>
      </c>
      <c r="E474" s="21">
        <v>10</v>
      </c>
      <c r="F474" s="68">
        <v>97</v>
      </c>
      <c r="G474" s="21">
        <v>321</v>
      </c>
      <c r="H474" s="21">
        <v>12</v>
      </c>
      <c r="I474" s="68">
        <v>96</v>
      </c>
      <c r="J474" s="21">
        <v>627</v>
      </c>
      <c r="K474" s="21">
        <v>37</v>
      </c>
      <c r="L474" s="68">
        <v>94</v>
      </c>
      <c r="M474" s="40">
        <v>178.14</v>
      </c>
      <c r="N474" s="22">
        <v>16.600000000000001</v>
      </c>
      <c r="O474" s="49">
        <v>3.33</v>
      </c>
      <c r="P474" s="22">
        <v>6.79</v>
      </c>
      <c r="Q474" s="49">
        <v>7.34</v>
      </c>
      <c r="R474" s="21">
        <v>2292</v>
      </c>
      <c r="S474" s="62">
        <v>2140</v>
      </c>
      <c r="T474" s="24" t="s">
        <v>154</v>
      </c>
      <c r="U474" s="24" t="s">
        <v>154</v>
      </c>
      <c r="V474" s="40">
        <v>79.900000000000006</v>
      </c>
      <c r="W474" s="40">
        <v>7.2</v>
      </c>
      <c r="X474" s="98">
        <v>91</v>
      </c>
      <c r="Y474" s="40">
        <v>8.6</v>
      </c>
      <c r="Z474" s="40">
        <v>1</v>
      </c>
      <c r="AA474" s="98">
        <v>88</v>
      </c>
      <c r="AB474" s="21">
        <v>71365</v>
      </c>
      <c r="AC474" s="21">
        <v>7572</v>
      </c>
      <c r="AD474" s="21">
        <f t="shared" si="309"/>
        <v>78937</v>
      </c>
      <c r="AE474" s="22">
        <f t="shared" si="310"/>
        <v>0.74977411695488638</v>
      </c>
      <c r="AF474" s="22">
        <f t="shared" si="311"/>
        <v>7.9552856632556582E-2</v>
      </c>
      <c r="AG474" s="21">
        <v>13493</v>
      </c>
      <c r="AH474" s="148">
        <f t="shared" si="312"/>
        <v>0.15900681137900963</v>
      </c>
      <c r="AI474" s="116">
        <f t="shared" si="313"/>
        <v>0.48730158730158729</v>
      </c>
      <c r="AJ474" s="117">
        <f t="shared" si="314"/>
        <v>899.51</v>
      </c>
      <c r="AK474" s="118">
        <f t="shared" si="315"/>
        <v>0.43942843185149</v>
      </c>
      <c r="AL474" s="119">
        <f t="shared" si="316"/>
        <v>985.47</v>
      </c>
      <c r="AM474" s="118">
        <f t="shared" si="317"/>
        <v>0.62569523809523808</v>
      </c>
      <c r="AN474" s="131">
        <f t="shared" si="318"/>
        <v>13139.6</v>
      </c>
    </row>
    <row r="475" spans="1:40" x14ac:dyDescent="0.2">
      <c r="A475" s="20" t="s">
        <v>40</v>
      </c>
      <c r="B475" s="21">
        <v>80040</v>
      </c>
      <c r="C475" s="21">
        <v>2668</v>
      </c>
      <c r="D475" s="21">
        <v>310.08300000000003</v>
      </c>
      <c r="E475" s="21">
        <v>13.917</v>
      </c>
      <c r="F475" s="68">
        <v>95.512</v>
      </c>
      <c r="G475" s="21">
        <v>328.33300000000003</v>
      </c>
      <c r="H475" s="2">
        <v>8</v>
      </c>
      <c r="I475" s="68">
        <v>97.563000000000002</v>
      </c>
      <c r="J475" s="21">
        <v>613.66700000000003</v>
      </c>
      <c r="K475" s="68">
        <v>30.582999999999998</v>
      </c>
      <c r="L475" s="68">
        <v>95.016000000000005</v>
      </c>
      <c r="M475" s="40">
        <v>180.18</v>
      </c>
      <c r="N475" s="22">
        <v>17.399999999999999</v>
      </c>
      <c r="O475" s="49">
        <v>2.85</v>
      </c>
      <c r="P475" s="22">
        <v>7.0039999999999996</v>
      </c>
      <c r="Q475" s="49">
        <v>7.3680000000000003</v>
      </c>
      <c r="R475" s="21">
        <v>2835.8330000000001</v>
      </c>
      <c r="S475" s="62">
        <v>2565.5830000000001</v>
      </c>
      <c r="T475" s="24" t="s">
        <v>154</v>
      </c>
      <c r="U475" s="24" t="s">
        <v>154</v>
      </c>
      <c r="V475" s="40">
        <v>68.849999999999994</v>
      </c>
      <c r="W475" s="40">
        <v>6.8230000000000004</v>
      </c>
      <c r="X475" s="98">
        <v>90.09</v>
      </c>
      <c r="Y475" s="40">
        <v>7.6879999999999997</v>
      </c>
      <c r="Z475" s="40">
        <v>1.1299999999999999</v>
      </c>
      <c r="AA475" s="98">
        <v>85.302000000000007</v>
      </c>
      <c r="AB475" s="21">
        <v>64969</v>
      </c>
      <c r="AC475" s="21">
        <v>6601</v>
      </c>
      <c r="AD475" s="21">
        <f t="shared" si="309"/>
        <v>71570</v>
      </c>
      <c r="AE475" s="22">
        <f t="shared" si="310"/>
        <v>0.8117066466766617</v>
      </c>
      <c r="AF475" s="22">
        <f t="shared" si="311"/>
        <v>8.2471264367816086E-2</v>
      </c>
      <c r="AG475" s="21">
        <v>9419</v>
      </c>
      <c r="AH475" s="148">
        <f t="shared" si="312"/>
        <v>0.12661988492767651</v>
      </c>
      <c r="AI475" s="116">
        <f t="shared" si="313"/>
        <v>0.42349206349206348</v>
      </c>
      <c r="AJ475" s="117">
        <f t="shared" si="314"/>
        <v>827.30144400000006</v>
      </c>
      <c r="AK475" s="118">
        <f t="shared" si="315"/>
        <v>0.40415312359550565</v>
      </c>
      <c r="AL475" s="119">
        <f t="shared" si="316"/>
        <v>875.99244399999998</v>
      </c>
      <c r="AM475" s="118">
        <f t="shared" si="317"/>
        <v>0.55618567873015867</v>
      </c>
      <c r="AN475" s="131">
        <f t="shared" si="318"/>
        <v>11679.899253333335</v>
      </c>
    </row>
    <row r="476" spans="1:40" x14ac:dyDescent="0.2">
      <c r="A476" s="20" t="s">
        <v>41</v>
      </c>
      <c r="B476" s="21">
        <v>78792</v>
      </c>
      <c r="C476" s="21">
        <v>2541.6770000000001</v>
      </c>
      <c r="D476" s="21">
        <v>338.76900000000001</v>
      </c>
      <c r="E476" s="21">
        <v>20.768999999999998</v>
      </c>
      <c r="F476" s="68">
        <v>93.869</v>
      </c>
      <c r="G476" s="21">
        <v>353.077</v>
      </c>
      <c r="H476" s="21">
        <v>12.077</v>
      </c>
      <c r="I476" s="68">
        <v>96.578999999999994</v>
      </c>
      <c r="J476" s="21">
        <v>623</v>
      </c>
      <c r="K476" s="68">
        <v>45.768999999999998</v>
      </c>
      <c r="L476" s="68">
        <v>92.653000000000006</v>
      </c>
      <c r="M476" s="40">
        <v>103.6</v>
      </c>
      <c r="N476" s="22">
        <v>17.600000000000001</v>
      </c>
      <c r="O476" s="49">
        <v>3.0230000000000001</v>
      </c>
      <c r="P476" s="22">
        <v>6.9290000000000003</v>
      </c>
      <c r="Q476" s="49">
        <v>7.335</v>
      </c>
      <c r="R476" s="21">
        <v>2958.3850000000002</v>
      </c>
      <c r="S476" s="62">
        <v>3041.308</v>
      </c>
      <c r="T476" s="24" t="s">
        <v>154</v>
      </c>
      <c r="U476" s="24" t="s">
        <v>154</v>
      </c>
      <c r="V476" s="40">
        <v>68.308000000000007</v>
      </c>
      <c r="W476" s="40">
        <v>10.029999999999999</v>
      </c>
      <c r="X476" s="98">
        <v>85.316999999999993</v>
      </c>
      <c r="Y476" s="40">
        <v>8.3239999999999998</v>
      </c>
      <c r="Z476" s="40">
        <v>1.2549999999999999</v>
      </c>
      <c r="AA476" s="98">
        <v>84.923000000000002</v>
      </c>
      <c r="AB476" s="21">
        <v>74008</v>
      </c>
      <c r="AC476" s="21">
        <v>6619</v>
      </c>
      <c r="AD476" s="21">
        <f t="shared" si="309"/>
        <v>80627</v>
      </c>
      <c r="AE476" s="22">
        <f t="shared" si="310"/>
        <v>0.93928317595694999</v>
      </c>
      <c r="AF476" s="22">
        <f t="shared" si="311"/>
        <v>8.4005990455883847E-2</v>
      </c>
      <c r="AG476" s="21">
        <v>8251</v>
      </c>
      <c r="AH476" s="148">
        <f t="shared" si="312"/>
        <v>0.10030513378475303</v>
      </c>
      <c r="AI476" s="116">
        <f t="shared" si="313"/>
        <v>0.40344079365079366</v>
      </c>
      <c r="AJ476" s="117">
        <f t="shared" si="314"/>
        <v>861.04137561300001</v>
      </c>
      <c r="AK476" s="118">
        <f t="shared" si="315"/>
        <v>0.42063574773473378</v>
      </c>
      <c r="AL476" s="119">
        <f t="shared" si="316"/>
        <v>897.407690129</v>
      </c>
      <c r="AM476" s="118">
        <f t="shared" si="317"/>
        <v>0.56978266039936509</v>
      </c>
      <c r="AN476" s="131">
        <f t="shared" si="318"/>
        <v>11965.435868386669</v>
      </c>
    </row>
    <row r="477" spans="1:40" x14ac:dyDescent="0.2">
      <c r="A477" s="20" t="s">
        <v>42</v>
      </c>
      <c r="B477" s="21">
        <v>72851</v>
      </c>
      <c r="C477" s="21">
        <v>2428.3670000000002</v>
      </c>
      <c r="D477" s="21">
        <v>304.53800000000001</v>
      </c>
      <c r="E477" s="21">
        <v>24.231000000000002</v>
      </c>
      <c r="F477" s="68">
        <v>92.043000000000006</v>
      </c>
      <c r="G477" s="21">
        <v>328.46199999999999</v>
      </c>
      <c r="H477" s="21">
        <v>14.308</v>
      </c>
      <c r="I477" s="68">
        <v>95.644000000000005</v>
      </c>
      <c r="J477" s="21">
        <v>656.69200000000001</v>
      </c>
      <c r="K477" s="21">
        <v>51.231000000000002</v>
      </c>
      <c r="L477" s="68">
        <v>92.198999999999998</v>
      </c>
      <c r="M477" s="40">
        <v>25</v>
      </c>
      <c r="N477" s="22">
        <v>17.25</v>
      </c>
      <c r="O477" s="49">
        <v>2.85</v>
      </c>
      <c r="P477" s="22">
        <v>7.1950000000000003</v>
      </c>
      <c r="Q477" s="49">
        <v>7.3390000000000004</v>
      </c>
      <c r="R477" s="21">
        <v>3083.538</v>
      </c>
      <c r="S477" s="62">
        <v>3073.462</v>
      </c>
      <c r="T477" s="24" t="s">
        <v>154</v>
      </c>
      <c r="U477" s="24" t="s">
        <v>154</v>
      </c>
      <c r="V477" s="40">
        <v>76.031000000000006</v>
      </c>
      <c r="W477" s="40">
        <v>14.111000000000001</v>
      </c>
      <c r="X477" s="98">
        <v>81.44</v>
      </c>
      <c r="Y477" s="40">
        <v>7.5860000000000003</v>
      </c>
      <c r="Z477" s="40">
        <v>1.8140000000000001</v>
      </c>
      <c r="AA477" s="98">
        <v>76.087999999999994</v>
      </c>
      <c r="AB477" s="21">
        <v>66321</v>
      </c>
      <c r="AC477" s="21">
        <v>6149</v>
      </c>
      <c r="AD477" s="21">
        <f t="shared" si="309"/>
        <v>72470</v>
      </c>
      <c r="AE477" s="22">
        <f t="shared" si="310"/>
        <v>0.91036499155811179</v>
      </c>
      <c r="AF477" s="22">
        <f t="shared" si="311"/>
        <v>8.440515572881635E-2</v>
      </c>
      <c r="AG477" s="21">
        <v>6526</v>
      </c>
      <c r="AH477" s="148">
        <f t="shared" si="312"/>
        <v>8.9585020659738904E-2</v>
      </c>
      <c r="AI477" s="116">
        <f t="shared" si="313"/>
        <v>0.38545507936507939</v>
      </c>
      <c r="AJ477" s="117">
        <f t="shared" si="314"/>
        <v>739.53002944600007</v>
      </c>
      <c r="AK477" s="118">
        <f t="shared" si="315"/>
        <v>0.36127505102393748</v>
      </c>
      <c r="AL477" s="119">
        <f t="shared" si="316"/>
        <v>797.626281554</v>
      </c>
      <c r="AM477" s="118">
        <f t="shared" si="317"/>
        <v>0.50642938511365077</v>
      </c>
      <c r="AN477" s="131">
        <f t="shared" si="318"/>
        <v>10635.017087386668</v>
      </c>
    </row>
    <row r="478" spans="1:40" ht="15.75" thickBot="1" x14ac:dyDescent="0.25">
      <c r="A478" s="20" t="s">
        <v>43</v>
      </c>
      <c r="B478" s="21">
        <v>75230</v>
      </c>
      <c r="C478" s="21">
        <v>2426.7739999999999</v>
      </c>
      <c r="D478" s="21">
        <v>346.1</v>
      </c>
      <c r="E478" s="21">
        <v>26.8</v>
      </c>
      <c r="F478" s="68">
        <v>92.257000000000005</v>
      </c>
      <c r="G478" s="21">
        <v>380</v>
      </c>
      <c r="H478" s="21">
        <v>17.7</v>
      </c>
      <c r="I478" s="68">
        <v>95.341999999999999</v>
      </c>
      <c r="J478" s="21">
        <v>690.7</v>
      </c>
      <c r="K478" s="21">
        <v>66.3</v>
      </c>
      <c r="L478" s="68">
        <v>90.400999999999996</v>
      </c>
      <c r="M478" s="40">
        <v>77.5</v>
      </c>
      <c r="N478" s="22">
        <v>17.399999999999999</v>
      </c>
      <c r="O478" s="49">
        <v>1.88</v>
      </c>
      <c r="P478" s="22">
        <v>7.056</v>
      </c>
      <c r="Q478" s="49">
        <v>7.367</v>
      </c>
      <c r="R478" s="21">
        <v>2929.7</v>
      </c>
      <c r="S478" s="62">
        <v>3434.1</v>
      </c>
      <c r="T478" s="42" t="s">
        <v>154</v>
      </c>
      <c r="U478" s="42" t="s">
        <v>154</v>
      </c>
      <c r="V478" s="40">
        <v>76.53</v>
      </c>
      <c r="W478" s="40">
        <v>21.312999999999999</v>
      </c>
      <c r="X478" s="98">
        <v>72.150999999999996</v>
      </c>
      <c r="Y478" s="22">
        <v>8.2799999999999994</v>
      </c>
      <c r="Z478" s="49">
        <v>1.849</v>
      </c>
      <c r="AA478" s="98">
        <v>77.668999999999997</v>
      </c>
      <c r="AB478" s="21">
        <v>65555</v>
      </c>
      <c r="AC478" s="21">
        <v>6402</v>
      </c>
      <c r="AD478" s="21">
        <f t="shared" si="309"/>
        <v>71957</v>
      </c>
      <c r="AE478" s="22">
        <f t="shared" si="310"/>
        <v>0.87139439053569057</v>
      </c>
      <c r="AF478" s="22">
        <f t="shared" si="311"/>
        <v>8.509902964242988E-2</v>
      </c>
      <c r="AG478" s="21">
        <v>5217</v>
      </c>
      <c r="AH478" s="149">
        <f t="shared" si="312"/>
        <v>7.3715593737636351E-2</v>
      </c>
      <c r="AI478" s="116">
        <f t="shared" si="313"/>
        <v>0.38520222222222222</v>
      </c>
      <c r="AJ478" s="117">
        <f t="shared" si="314"/>
        <v>839.90648140000008</v>
      </c>
      <c r="AK478" s="118">
        <f t="shared" si="315"/>
        <v>0.41031093375671718</v>
      </c>
      <c r="AL478" s="119">
        <f t="shared" si="316"/>
        <v>922.17412000000002</v>
      </c>
      <c r="AM478" s="118">
        <f t="shared" si="317"/>
        <v>0.58550737777777784</v>
      </c>
      <c r="AN478" s="131">
        <f t="shared" si="318"/>
        <v>12295.654933333333</v>
      </c>
    </row>
    <row r="479" spans="1:40" ht="16.5" thickTop="1" x14ac:dyDescent="0.25">
      <c r="A479" s="101" t="s">
        <v>167</v>
      </c>
      <c r="B479" s="55">
        <f>SUM(B467:B478)</f>
        <v>942939</v>
      </c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70">
        <f>SUM(M467:M478)</f>
        <v>1850.74</v>
      </c>
      <c r="N479" s="45"/>
      <c r="O479" s="45"/>
      <c r="P479" s="45"/>
      <c r="Q479" s="45"/>
      <c r="R479" s="45"/>
      <c r="S479" s="45"/>
      <c r="T479" s="55">
        <f>SUM(T467:T478)</f>
        <v>0</v>
      </c>
      <c r="U479" s="55">
        <f>SUM(U467:U478)</f>
        <v>0</v>
      </c>
      <c r="V479" s="51"/>
      <c r="W479" s="51"/>
      <c r="X479" s="27"/>
      <c r="Y479" s="51"/>
      <c r="Z479" s="51"/>
      <c r="AA479" s="27"/>
      <c r="AB479" s="55">
        <f>SUM(AB467:AB478)</f>
        <v>749112</v>
      </c>
      <c r="AC479" s="55">
        <f>SUM(AC467:AC478)</f>
        <v>81833</v>
      </c>
      <c r="AD479" s="55">
        <f>SUM(AD467:AD478)</f>
        <v>830945</v>
      </c>
      <c r="AE479" s="27"/>
      <c r="AF479" s="27"/>
      <c r="AG479" s="55">
        <f>SUM(AG467:AG478)</f>
        <v>117246</v>
      </c>
      <c r="AH479" s="146" t="s">
        <v>154</v>
      </c>
      <c r="AI479" s="120"/>
      <c r="AJ479" s="121"/>
      <c r="AK479" s="122"/>
      <c r="AL479" s="123"/>
      <c r="AM479" s="122"/>
      <c r="AN479" s="132"/>
    </row>
    <row r="480" spans="1:40" ht="16.5" thickBot="1" x14ac:dyDescent="0.3">
      <c r="A480" s="102" t="s">
        <v>168</v>
      </c>
      <c r="B480" s="30">
        <f t="shared" ref="B480:S480" si="319">AVERAGE(B467:B478)</f>
        <v>78578.25</v>
      </c>
      <c r="C480" s="103">
        <f t="shared" si="319"/>
        <v>2579.45525</v>
      </c>
      <c r="D480" s="103">
        <f t="shared" si="319"/>
        <v>349.51583333333332</v>
      </c>
      <c r="E480" s="103">
        <f t="shared" si="319"/>
        <v>18.27641666666667</v>
      </c>
      <c r="F480" s="104">
        <f>AVERAGE(F467:F478)</f>
        <v>94.863750000000024</v>
      </c>
      <c r="G480" s="103">
        <f>AVERAGE(G467:G478)</f>
        <v>371.69766666666663</v>
      </c>
      <c r="H480" s="103">
        <f>AVERAGE(H467:H478)</f>
        <v>13.546166666666666</v>
      </c>
      <c r="I480" s="104">
        <f>AVERAGE(I467:I478)</f>
        <v>96.349000000000004</v>
      </c>
      <c r="J480" s="103">
        <f t="shared" si="319"/>
        <v>719.14308333333338</v>
      </c>
      <c r="K480" s="103">
        <f t="shared" si="319"/>
        <v>48.66941666666667</v>
      </c>
      <c r="L480" s="104">
        <f>AVERAGE(L467:L478)</f>
        <v>93.108750000000001</v>
      </c>
      <c r="M480" s="52">
        <f t="shared" si="319"/>
        <v>154.22833333333332</v>
      </c>
      <c r="N480" s="105">
        <f t="shared" si="319"/>
        <v>16.945833333333336</v>
      </c>
      <c r="O480" s="105">
        <f>AVERAGE(O467:O478)</f>
        <v>3.1494166666666672</v>
      </c>
      <c r="P480" s="105">
        <f t="shared" si="319"/>
        <v>6.9430833333333331</v>
      </c>
      <c r="Q480" s="105">
        <f t="shared" si="319"/>
        <v>7.2995833333333335</v>
      </c>
      <c r="R480" s="105">
        <f t="shared" si="319"/>
        <v>2823.3338333333327</v>
      </c>
      <c r="S480" s="105">
        <f t="shared" si="319"/>
        <v>2803.5752499999999</v>
      </c>
      <c r="T480" s="30"/>
      <c r="U480" s="30"/>
      <c r="V480" s="106">
        <f>AVERAGE(V467:V478)</f>
        <v>76.642333333333326</v>
      </c>
      <c r="W480" s="106">
        <f>AVERAGE(W467:W478)</f>
        <v>11.706333333333335</v>
      </c>
      <c r="X480" s="107">
        <f>AVERAGE(X467:X478)</f>
        <v>84.804999999999993</v>
      </c>
      <c r="Y480" s="106">
        <f t="shared" ref="Y480:AF480" si="320">AVERAGE(Y467:Y478)</f>
        <v>8.8882499999999993</v>
      </c>
      <c r="Z480" s="106">
        <f t="shared" si="320"/>
        <v>1.0555000000000001</v>
      </c>
      <c r="AA480" s="107">
        <f t="shared" si="320"/>
        <v>87.61875000000002</v>
      </c>
      <c r="AB480" s="30">
        <f t="shared" si="320"/>
        <v>62426</v>
      </c>
      <c r="AC480" s="30">
        <f t="shared" si="320"/>
        <v>6819.416666666667</v>
      </c>
      <c r="AD480" s="30">
        <f t="shared" si="320"/>
        <v>69245.416666666672</v>
      </c>
      <c r="AE480" s="105">
        <f t="shared" si="320"/>
        <v>0.80095843671665712</v>
      </c>
      <c r="AF480" s="105">
        <f t="shared" si="320"/>
        <v>8.6543935666284336E-2</v>
      </c>
      <c r="AG480" s="38">
        <f>AVERAGE(AG467:AG478)</f>
        <v>9770.5</v>
      </c>
      <c r="AH480" s="150">
        <f>AVERAGE(AH467:AH478)</f>
        <v>0.13630255821276452</v>
      </c>
      <c r="AI480" s="124">
        <f t="shared" si="313"/>
        <v>0.40943734126984127</v>
      </c>
      <c r="AJ480" s="125">
        <f t="shared" si="314"/>
        <v>901.56045124979164</v>
      </c>
      <c r="AK480" s="126">
        <f t="shared" si="315"/>
        <v>0.44043011785529634</v>
      </c>
      <c r="AL480" s="127">
        <f t="shared" si="316"/>
        <v>958.77749769608329</v>
      </c>
      <c r="AM480" s="126">
        <f t="shared" si="317"/>
        <v>0.60874761758481477</v>
      </c>
      <c r="AN480" s="133">
        <f>AVERAGE(AN467:AN478)</f>
        <v>12706.321136870001</v>
      </c>
    </row>
    <row r="481" spans="1:40" ht="15.75" thickTop="1" x14ac:dyDescent="0.2"/>
    <row r="482" spans="1:40" ht="15.75" thickBot="1" x14ac:dyDescent="0.25"/>
    <row r="483" spans="1:40" ht="16.5" thickTop="1" x14ac:dyDescent="0.25">
      <c r="A483" s="34" t="s">
        <v>8</v>
      </c>
      <c r="B483" s="12" t="s">
        <v>9</v>
      </c>
      <c r="C483" s="12" t="s">
        <v>9</v>
      </c>
      <c r="D483" s="12" t="s">
        <v>70</v>
      </c>
      <c r="E483" s="12" t="s">
        <v>71</v>
      </c>
      <c r="F483" s="47" t="s">
        <v>4</v>
      </c>
      <c r="G483" s="12" t="s">
        <v>72</v>
      </c>
      <c r="H483" s="12" t="s">
        <v>73</v>
      </c>
      <c r="I483" s="47" t="s">
        <v>5</v>
      </c>
      <c r="J483" s="12" t="s">
        <v>74</v>
      </c>
      <c r="K483" s="12" t="s">
        <v>75</v>
      </c>
      <c r="L483" s="47" t="s">
        <v>17</v>
      </c>
      <c r="M483" s="12" t="s">
        <v>157</v>
      </c>
      <c r="N483" s="13" t="s">
        <v>20</v>
      </c>
      <c r="O483" s="56" t="s">
        <v>138</v>
      </c>
      <c r="P483" s="12" t="s">
        <v>82</v>
      </c>
      <c r="Q483" s="12" t="s">
        <v>83</v>
      </c>
      <c r="R483" s="12" t="s">
        <v>84</v>
      </c>
      <c r="S483" s="12" t="s">
        <v>85</v>
      </c>
      <c r="T483" s="153" t="s">
        <v>62</v>
      </c>
      <c r="U483" s="153"/>
      <c r="V483" s="12" t="s">
        <v>148</v>
      </c>
      <c r="W483" s="12" t="s">
        <v>149</v>
      </c>
      <c r="X483" s="99" t="s">
        <v>55</v>
      </c>
      <c r="Y483" s="12" t="s">
        <v>118</v>
      </c>
      <c r="Z483" s="12" t="s">
        <v>119</v>
      </c>
      <c r="AA483" s="99" t="s">
        <v>22</v>
      </c>
      <c r="AB483" s="13" t="s">
        <v>86</v>
      </c>
      <c r="AC483" s="13" t="s">
        <v>87</v>
      </c>
      <c r="AD483" s="13" t="s">
        <v>88</v>
      </c>
      <c r="AE483" s="13" t="s">
        <v>61</v>
      </c>
      <c r="AF483" s="13" t="s">
        <v>87</v>
      </c>
      <c r="AG483" s="13" t="s">
        <v>158</v>
      </c>
      <c r="AH483" s="13" t="s">
        <v>174</v>
      </c>
      <c r="AI483" s="108" t="s">
        <v>89</v>
      </c>
      <c r="AJ483" s="109" t="s">
        <v>90</v>
      </c>
      <c r="AK483" s="110" t="s">
        <v>91</v>
      </c>
      <c r="AL483" s="111" t="s">
        <v>89</v>
      </c>
      <c r="AM483" s="110" t="s">
        <v>89</v>
      </c>
      <c r="AN483" s="108" t="s">
        <v>172</v>
      </c>
    </row>
    <row r="484" spans="1:40" ht="16.5" thickBot="1" x14ac:dyDescent="0.3">
      <c r="A484" s="35" t="s">
        <v>169</v>
      </c>
      <c r="B484" s="16" t="s">
        <v>77</v>
      </c>
      <c r="C484" s="17" t="s">
        <v>78</v>
      </c>
      <c r="D484" s="16" t="s">
        <v>26</v>
      </c>
      <c r="E484" s="16" t="s">
        <v>26</v>
      </c>
      <c r="F484" s="48" t="s">
        <v>27</v>
      </c>
      <c r="G484" s="16" t="s">
        <v>26</v>
      </c>
      <c r="H484" s="16" t="s">
        <v>26</v>
      </c>
      <c r="I484" s="48" t="s">
        <v>27</v>
      </c>
      <c r="J484" s="16" t="s">
        <v>26</v>
      </c>
      <c r="K484" s="16" t="s">
        <v>26</v>
      </c>
      <c r="L484" s="48" t="s">
        <v>27</v>
      </c>
      <c r="M484" s="16" t="s">
        <v>29</v>
      </c>
      <c r="N484" s="18" t="s">
        <v>31</v>
      </c>
      <c r="O484" s="58"/>
      <c r="P484" s="16"/>
      <c r="Q484" s="16"/>
      <c r="R484" s="16"/>
      <c r="S484" s="16"/>
      <c r="T484" s="39" t="s">
        <v>66</v>
      </c>
      <c r="U484" s="39" t="s">
        <v>67</v>
      </c>
      <c r="V484" s="16" t="s">
        <v>26</v>
      </c>
      <c r="W484" s="16" t="s">
        <v>26</v>
      </c>
      <c r="X484" s="100" t="s">
        <v>57</v>
      </c>
      <c r="Y484" s="16" t="s">
        <v>26</v>
      </c>
      <c r="Z484" s="16" t="s">
        <v>26</v>
      </c>
      <c r="AA484" s="100" t="s">
        <v>57</v>
      </c>
      <c r="AB484" s="17" t="s">
        <v>64</v>
      </c>
      <c r="AC484" s="17" t="s">
        <v>64</v>
      </c>
      <c r="AD484" s="17" t="s">
        <v>64</v>
      </c>
      <c r="AE484" s="17" t="s">
        <v>65</v>
      </c>
      <c r="AF484" s="17" t="s">
        <v>65</v>
      </c>
      <c r="AG484" s="17" t="s">
        <v>160</v>
      </c>
      <c r="AH484" s="145" t="s">
        <v>27</v>
      </c>
      <c r="AI484" s="112" t="s">
        <v>9</v>
      </c>
      <c r="AJ484" s="113" t="s">
        <v>93</v>
      </c>
      <c r="AK484" s="114" t="s">
        <v>94</v>
      </c>
      <c r="AL484" s="115" t="s">
        <v>95</v>
      </c>
      <c r="AM484" s="114" t="s">
        <v>96</v>
      </c>
      <c r="AN484" s="130" t="s">
        <v>173</v>
      </c>
    </row>
    <row r="485" spans="1:40" ht="15.75" thickTop="1" x14ac:dyDescent="0.2">
      <c r="A485" s="20" t="s">
        <v>32</v>
      </c>
      <c r="B485" s="21">
        <v>68849</v>
      </c>
      <c r="C485" s="21">
        <v>2220.9349999999999</v>
      </c>
      <c r="D485" s="21">
        <v>340.07100000000003</v>
      </c>
      <c r="E485" s="21">
        <v>13.455</v>
      </c>
      <c r="F485" s="68">
        <v>96.043000000000006</v>
      </c>
      <c r="G485" s="21">
        <v>347.85700000000003</v>
      </c>
      <c r="H485" s="21">
        <v>13.635999999999999</v>
      </c>
      <c r="I485" s="68">
        <v>96.08</v>
      </c>
      <c r="J485" s="21">
        <v>734.85699999999997</v>
      </c>
      <c r="K485" s="21">
        <v>46.545000000000002</v>
      </c>
      <c r="L485" s="68">
        <v>93.665999999999997</v>
      </c>
      <c r="M485" s="40">
        <v>26.7</v>
      </c>
      <c r="N485" s="22">
        <v>15.6</v>
      </c>
      <c r="O485" s="49">
        <v>1.76</v>
      </c>
      <c r="P485" s="22">
        <v>6.9969999999999999</v>
      </c>
      <c r="Q485" s="49">
        <v>7.2679999999999998</v>
      </c>
      <c r="R485" s="21">
        <v>2947.2139999999999</v>
      </c>
      <c r="S485" s="62">
        <v>2754.9090000000001</v>
      </c>
      <c r="T485" s="43" t="s">
        <v>154</v>
      </c>
      <c r="U485" s="43" t="s">
        <v>154</v>
      </c>
      <c r="V485" s="40">
        <v>88.807000000000002</v>
      </c>
      <c r="W485" s="40">
        <v>11.260999999999999</v>
      </c>
      <c r="X485" s="46">
        <v>87.32</v>
      </c>
      <c r="Y485" s="40">
        <v>9.1080000000000005</v>
      </c>
      <c r="Z485" s="40">
        <v>2.0750000000000002</v>
      </c>
      <c r="AA485" s="46">
        <v>77.218000000000004</v>
      </c>
      <c r="AB485" s="21">
        <v>58911</v>
      </c>
      <c r="AC485" s="21">
        <v>5940</v>
      </c>
      <c r="AD485" s="21">
        <f t="shared" ref="AD485" si="321">AC485+AB485</f>
        <v>64851</v>
      </c>
      <c r="AE485" s="22">
        <f t="shared" ref="AE485" si="322">AB485/B485</f>
        <v>0.85565512934102161</v>
      </c>
      <c r="AF485" s="22">
        <f t="shared" ref="AF485" si="323">AC485/B485</f>
        <v>8.6275762901421957E-2</v>
      </c>
      <c r="AG485" s="21">
        <v>6876</v>
      </c>
      <c r="AH485" s="147">
        <f>AG485/(AB485+AG485)</f>
        <v>0.10451912991928497</v>
      </c>
      <c r="AI485" s="116">
        <f>C485/$M$2</f>
        <v>0.35252936507936505</v>
      </c>
      <c r="AJ485" s="117">
        <f>(C485*D485)/1000</f>
        <v>755.275586385</v>
      </c>
      <c r="AK485" s="118">
        <f>(AJ485)/$O$3</f>
        <v>0.36896706711529065</v>
      </c>
      <c r="AL485" s="119">
        <f>(C485*G485)/1000</f>
        <v>772.56778629500002</v>
      </c>
      <c r="AM485" s="118">
        <f>(AL485)/$Q$3</f>
        <v>0.49051922939365078</v>
      </c>
      <c r="AN485" s="131">
        <f>(0.8*C485*G485)/60</f>
        <v>10300.903817266668</v>
      </c>
    </row>
    <row r="486" spans="1:40" x14ac:dyDescent="0.2">
      <c r="A486" s="20" t="s">
        <v>33</v>
      </c>
      <c r="B486" s="21">
        <v>62886</v>
      </c>
      <c r="C486" s="21">
        <v>2245.9290000000001</v>
      </c>
      <c r="D486" s="21">
        <v>394.77800000000002</v>
      </c>
      <c r="E486" s="21">
        <v>10.111000000000001</v>
      </c>
      <c r="F486" s="68">
        <v>97.438999999999993</v>
      </c>
      <c r="G486" s="21">
        <v>347.77800000000002</v>
      </c>
      <c r="H486" s="21">
        <v>13.111000000000001</v>
      </c>
      <c r="I486" s="68">
        <v>96.23</v>
      </c>
      <c r="J486" s="21">
        <v>787.77800000000002</v>
      </c>
      <c r="K486" s="21">
        <v>42.667000000000002</v>
      </c>
      <c r="L486" s="68">
        <v>94.584000000000003</v>
      </c>
      <c r="M486" s="40">
        <v>79.44</v>
      </c>
      <c r="N486" s="22">
        <v>16</v>
      </c>
      <c r="O486" s="49">
        <v>2.02</v>
      </c>
      <c r="P486" s="22">
        <v>7.0679999999999996</v>
      </c>
      <c r="Q486" s="49">
        <v>7.4340000000000002</v>
      </c>
      <c r="R486" s="21">
        <v>2596.3330000000001</v>
      </c>
      <c r="S486" s="62">
        <v>2392.556</v>
      </c>
      <c r="T486" s="24" t="s">
        <v>154</v>
      </c>
      <c r="U486" s="24" t="s">
        <v>154</v>
      </c>
      <c r="V486" s="40">
        <v>83.2</v>
      </c>
      <c r="W486" s="40">
        <v>11.662000000000001</v>
      </c>
      <c r="X486" s="46">
        <v>85.983000000000004</v>
      </c>
      <c r="Y486" s="40">
        <v>7.8730000000000002</v>
      </c>
      <c r="Z486" s="40">
        <v>1.468</v>
      </c>
      <c r="AA486" s="46">
        <v>81.353999999999999</v>
      </c>
      <c r="AB486" s="21">
        <v>47355</v>
      </c>
      <c r="AC486" s="21">
        <v>5807</v>
      </c>
      <c r="AD486" s="21">
        <f t="shared" ref="AD486" si="324">AC486+AB486</f>
        <v>53162</v>
      </c>
      <c r="AE486" s="22">
        <f t="shared" ref="AE486" si="325">AB486/B486</f>
        <v>0.75302929109817762</v>
      </c>
      <c r="AF486" s="22">
        <f t="shared" ref="AF486" si="326">AC486/B486</f>
        <v>9.2341697675158221E-2</v>
      </c>
      <c r="AG486" s="21">
        <v>7571</v>
      </c>
      <c r="AH486" s="148">
        <f t="shared" ref="AH486:AH496" si="327">AG486/(AB486+AG486)</f>
        <v>0.13784000291301024</v>
      </c>
      <c r="AI486" s="116">
        <f t="shared" ref="AI486:AI496" si="328">C486/$M$2</f>
        <v>0.35649666666666668</v>
      </c>
      <c r="AJ486" s="117">
        <f t="shared" ref="AJ486:AJ496" si="329">(C486*D486)/1000</f>
        <v>886.64335876200016</v>
      </c>
      <c r="AK486" s="118">
        <f t="shared" ref="AK486:AK496" si="330">(AJ486)/$O$3</f>
        <v>0.43314282303957019</v>
      </c>
      <c r="AL486" s="119">
        <f t="shared" ref="AL486:AL496" si="331">(C486*G486)/1000</f>
        <v>781.08469576200002</v>
      </c>
      <c r="AM486" s="118">
        <f t="shared" ref="AM486:AM496" si="332">(AL486)/$Q$3</f>
        <v>0.49592679096000003</v>
      </c>
      <c r="AN486" s="131">
        <f t="shared" ref="AN486:AN496" si="333">(0.8*C486*G486)/60</f>
        <v>10414.462610160001</v>
      </c>
    </row>
    <row r="487" spans="1:40" x14ac:dyDescent="0.2">
      <c r="A487" s="20" t="s">
        <v>34</v>
      </c>
      <c r="B487" s="21">
        <v>73857</v>
      </c>
      <c r="C487" s="21">
        <v>2382.4839999999999</v>
      </c>
      <c r="D487" s="21">
        <v>323.14299999999997</v>
      </c>
      <c r="E487" s="21">
        <v>11.478999999999999</v>
      </c>
      <c r="F487" s="68">
        <v>96.447999999999993</v>
      </c>
      <c r="G487" s="21">
        <v>370.35700000000003</v>
      </c>
      <c r="H487" s="21">
        <v>14.286</v>
      </c>
      <c r="I487" s="68">
        <v>96.143000000000001</v>
      </c>
      <c r="J487" s="21">
        <v>719</v>
      </c>
      <c r="K487" s="21">
        <v>42.271000000000001</v>
      </c>
      <c r="L487" s="68">
        <v>94.120999999999995</v>
      </c>
      <c r="M487" s="40">
        <v>75.2</v>
      </c>
      <c r="N487" s="22">
        <v>17.5</v>
      </c>
      <c r="O487" s="49">
        <v>2.63</v>
      </c>
      <c r="P487" s="22">
        <v>6.7469999999999999</v>
      </c>
      <c r="Q487" s="49">
        <v>7.1459999999999999</v>
      </c>
      <c r="R487" s="21">
        <v>3148.2860000000001</v>
      </c>
      <c r="S487" s="62">
        <v>2929.857</v>
      </c>
      <c r="T487" s="24" t="s">
        <v>154</v>
      </c>
      <c r="U487" s="24" t="s">
        <v>154</v>
      </c>
      <c r="V487" s="40">
        <v>80.284999999999997</v>
      </c>
      <c r="W487" s="40">
        <v>10.052</v>
      </c>
      <c r="X487" s="46">
        <v>87.48</v>
      </c>
      <c r="Y487" s="40">
        <v>7.7439999999999998</v>
      </c>
      <c r="Z487" s="40">
        <v>1.383</v>
      </c>
      <c r="AA487" s="46">
        <v>82.141000000000005</v>
      </c>
      <c r="AB487" s="21">
        <v>45459</v>
      </c>
      <c r="AC487" s="21">
        <v>6322</v>
      </c>
      <c r="AD487" s="21">
        <f t="shared" ref="AD487" si="334">AC487+AB487</f>
        <v>51781</v>
      </c>
      <c r="AE487" s="22">
        <f t="shared" ref="AE487" si="335">AB487/B487</f>
        <v>0.61550022340468746</v>
      </c>
      <c r="AF487" s="22">
        <f t="shared" ref="AF487" si="336">AC487/B487</f>
        <v>8.559784448325819E-2</v>
      </c>
      <c r="AG487" s="21">
        <v>11008</v>
      </c>
      <c r="AH487" s="148">
        <f t="shared" si="327"/>
        <v>0.19494572050932402</v>
      </c>
      <c r="AI487" s="116">
        <f t="shared" si="328"/>
        <v>0.3781720634920635</v>
      </c>
      <c r="AJ487" s="117">
        <f t="shared" si="329"/>
        <v>769.88302721199989</v>
      </c>
      <c r="AK487" s="118">
        <f t="shared" si="330"/>
        <v>0.37610309096824618</v>
      </c>
      <c r="AL487" s="119">
        <f t="shared" si="331"/>
        <v>882.36962678800001</v>
      </c>
      <c r="AM487" s="118">
        <f t="shared" si="332"/>
        <v>0.56023468367492069</v>
      </c>
      <c r="AN487" s="131">
        <f t="shared" si="333"/>
        <v>11764.928357173334</v>
      </c>
    </row>
    <row r="488" spans="1:40" x14ac:dyDescent="0.2">
      <c r="A488" s="20" t="s">
        <v>35</v>
      </c>
      <c r="B488" s="21">
        <v>75577</v>
      </c>
      <c r="C488" s="21">
        <v>2519.2330000000002</v>
      </c>
      <c r="D488" s="21">
        <v>299.5</v>
      </c>
      <c r="E488" s="21">
        <v>16.667000000000002</v>
      </c>
      <c r="F488" s="68">
        <v>94.435000000000002</v>
      </c>
      <c r="G488" s="21">
        <v>317.5</v>
      </c>
      <c r="H488" s="21">
        <v>16.332999999999998</v>
      </c>
      <c r="I488" s="68">
        <v>94.855999999999995</v>
      </c>
      <c r="J488" s="21">
        <v>686.58299999999997</v>
      </c>
      <c r="K488" s="21">
        <v>51</v>
      </c>
      <c r="L488" s="68">
        <v>92.572000000000003</v>
      </c>
      <c r="M488" s="40">
        <v>77.739999999999995</v>
      </c>
      <c r="N488" s="22">
        <v>17.5</v>
      </c>
      <c r="O488" s="49">
        <v>2.2200000000000002</v>
      </c>
      <c r="P488" s="134">
        <v>7.1070000000000002</v>
      </c>
      <c r="Q488" s="134">
        <v>7.1779999999999999</v>
      </c>
      <c r="R488" s="135">
        <v>2698.6669999999999</v>
      </c>
      <c r="S488" s="135">
        <v>2563.4169999999999</v>
      </c>
      <c r="T488" s="24" t="s">
        <v>154</v>
      </c>
      <c r="U488" s="24" t="s">
        <v>154</v>
      </c>
      <c r="V488" s="40">
        <v>92.966999999999999</v>
      </c>
      <c r="W488" s="40">
        <v>8.0269999999999992</v>
      </c>
      <c r="X488" s="46">
        <v>91.366</v>
      </c>
      <c r="Y488" s="40">
        <v>9.2560000000000002</v>
      </c>
      <c r="Z488" s="40">
        <v>1.1180000000000001</v>
      </c>
      <c r="AA488" s="98">
        <v>87.921000000000006</v>
      </c>
      <c r="AB488" s="21">
        <v>45211</v>
      </c>
      <c r="AC488" s="21">
        <v>6532</v>
      </c>
      <c r="AD488" s="21">
        <f t="shared" ref="AD488:AD496" si="337">AC488+AB488</f>
        <v>51743</v>
      </c>
      <c r="AE488" s="22">
        <f t="shared" ref="AE488:AE496" si="338">AB488/B488</f>
        <v>0.5982110959683502</v>
      </c>
      <c r="AF488" s="22">
        <f t="shared" ref="AF488:AF496" si="339">AC488/B488</f>
        <v>8.6428410759887261E-2</v>
      </c>
      <c r="AG488" s="21">
        <v>13075</v>
      </c>
      <c r="AH488" s="148">
        <f t="shared" si="327"/>
        <v>0.22432488076038842</v>
      </c>
      <c r="AI488" s="116">
        <f t="shared" si="328"/>
        <v>0.39987825396825399</v>
      </c>
      <c r="AJ488" s="117">
        <f t="shared" si="329"/>
        <v>754.51028350000001</v>
      </c>
      <c r="AK488" s="118">
        <f t="shared" si="330"/>
        <v>0.36859320151441133</v>
      </c>
      <c r="AL488" s="119">
        <f t="shared" si="331"/>
        <v>799.85647749999998</v>
      </c>
      <c r="AM488" s="118">
        <f t="shared" si="332"/>
        <v>0.50784538253968248</v>
      </c>
      <c r="AN488" s="131">
        <f t="shared" si="333"/>
        <v>10664.753033333336</v>
      </c>
    </row>
    <row r="489" spans="1:40" x14ac:dyDescent="0.2">
      <c r="A489" s="20" t="s">
        <v>109</v>
      </c>
      <c r="B489" s="21">
        <v>79452</v>
      </c>
      <c r="C489" s="21">
        <v>2562.9679999999998</v>
      </c>
      <c r="D489" s="21">
        <v>288.8</v>
      </c>
      <c r="E489" s="21">
        <v>14.467000000000001</v>
      </c>
      <c r="F489" s="68">
        <v>94.991</v>
      </c>
      <c r="G489" s="21">
        <v>301.33300000000003</v>
      </c>
      <c r="H489" s="21">
        <v>14.266999999999999</v>
      </c>
      <c r="I489" s="68">
        <v>95.265000000000001</v>
      </c>
      <c r="J489" s="21">
        <v>627.79999999999995</v>
      </c>
      <c r="K489" s="21">
        <v>44.866999999999997</v>
      </c>
      <c r="L489" s="68">
        <v>92.852999999999994</v>
      </c>
      <c r="M489" s="49">
        <v>129.82</v>
      </c>
      <c r="N489" s="22">
        <v>18.2</v>
      </c>
      <c r="O489" s="49">
        <v>1.88</v>
      </c>
      <c r="P489" s="22">
        <v>7.226</v>
      </c>
      <c r="Q489" s="49">
        <v>7.3520000000000003</v>
      </c>
      <c r="R489" s="21">
        <v>3058.5329999999999</v>
      </c>
      <c r="S489" s="62">
        <v>2882.8670000000002</v>
      </c>
      <c r="T489" s="24" t="s">
        <v>154</v>
      </c>
      <c r="U489" s="24" t="s">
        <v>154</v>
      </c>
      <c r="V489" s="40">
        <v>70.072999999999993</v>
      </c>
      <c r="W489" s="40">
        <v>6.7949999999999999</v>
      </c>
      <c r="X489" s="98">
        <v>90.302999999999997</v>
      </c>
      <c r="Y489" s="40">
        <v>7.5590000000000002</v>
      </c>
      <c r="Z489" s="40">
        <v>1.2370000000000001</v>
      </c>
      <c r="AA489" s="98">
        <v>83.635000000000005</v>
      </c>
      <c r="AB489" s="21">
        <v>57594</v>
      </c>
      <c r="AC489" s="21">
        <v>6936</v>
      </c>
      <c r="AD489" s="21">
        <f t="shared" si="337"/>
        <v>64530</v>
      </c>
      <c r="AE489" s="22">
        <f t="shared" si="338"/>
        <v>0.72489049992448273</v>
      </c>
      <c r="AF489" s="22">
        <f t="shared" si="339"/>
        <v>8.7297991239993961E-2</v>
      </c>
      <c r="AG489" s="21">
        <v>14606</v>
      </c>
      <c r="AH489" s="148">
        <f t="shared" si="327"/>
        <v>0.20229916897506925</v>
      </c>
      <c r="AI489" s="116">
        <f t="shared" si="328"/>
        <v>0.40682031746031744</v>
      </c>
      <c r="AJ489" s="117">
        <f t="shared" si="329"/>
        <v>740.18515839999998</v>
      </c>
      <c r="AK489" s="118">
        <f t="shared" si="330"/>
        <v>0.36159509447972643</v>
      </c>
      <c r="AL489" s="119">
        <f t="shared" si="331"/>
        <v>772.30683634400009</v>
      </c>
      <c r="AM489" s="118">
        <f t="shared" si="332"/>
        <v>0.49035354688507943</v>
      </c>
      <c r="AN489" s="131">
        <f t="shared" si="333"/>
        <v>10297.424484586669</v>
      </c>
    </row>
    <row r="490" spans="1:40" x14ac:dyDescent="0.2">
      <c r="A490" s="20" t="s">
        <v>37</v>
      </c>
      <c r="B490" s="21">
        <v>82869</v>
      </c>
      <c r="C490" s="21">
        <v>2762.3</v>
      </c>
      <c r="D490" s="21">
        <v>225.667</v>
      </c>
      <c r="E490" s="21">
        <v>17.082999999999998</v>
      </c>
      <c r="F490" s="68">
        <v>92.43</v>
      </c>
      <c r="G490" s="21">
        <v>262.5</v>
      </c>
      <c r="H490" s="21">
        <v>13.667</v>
      </c>
      <c r="I490" s="68">
        <v>94.793999999999997</v>
      </c>
      <c r="J490" s="21">
        <v>548.83299999999997</v>
      </c>
      <c r="K490" s="21">
        <v>44.082999999999998</v>
      </c>
      <c r="L490" s="68">
        <v>91.968000000000004</v>
      </c>
      <c r="M490" s="40">
        <v>206.48</v>
      </c>
      <c r="N490" s="22">
        <v>16.899999999999999</v>
      </c>
      <c r="O490" s="49">
        <v>2.25</v>
      </c>
      <c r="P490" s="22">
        <v>6.7249999999999996</v>
      </c>
      <c r="Q490" s="49">
        <v>6.9219999999999997</v>
      </c>
      <c r="R490" s="21">
        <v>3184</v>
      </c>
      <c r="S490" s="62">
        <v>3054.9169999999999</v>
      </c>
      <c r="T490" s="24" t="s">
        <v>154</v>
      </c>
      <c r="U490" s="24" t="s">
        <v>154</v>
      </c>
      <c r="V490" s="40">
        <v>61.35</v>
      </c>
      <c r="W490" s="40">
        <v>10.877000000000001</v>
      </c>
      <c r="X490" s="46">
        <v>82.271000000000001</v>
      </c>
      <c r="Y490" s="40">
        <v>7.9180000000000001</v>
      </c>
      <c r="Z490" s="40">
        <v>1.2490000000000001</v>
      </c>
      <c r="AA490" s="98">
        <v>84.225999999999999</v>
      </c>
      <c r="AB490" s="21">
        <v>56213</v>
      </c>
      <c r="AC490" s="21">
        <v>7052</v>
      </c>
      <c r="AD490" s="21">
        <f t="shared" si="337"/>
        <v>63265</v>
      </c>
      <c r="AE490" s="22">
        <f t="shared" si="338"/>
        <v>0.67833568644487086</v>
      </c>
      <c r="AF490" s="22">
        <f t="shared" si="339"/>
        <v>8.5098166986448495E-2</v>
      </c>
      <c r="AG490" s="21">
        <v>13281</v>
      </c>
      <c r="AH490" s="148">
        <f t="shared" si="327"/>
        <v>0.19111002388695428</v>
      </c>
      <c r="AI490" s="116">
        <f t="shared" si="328"/>
        <v>0.43846031746031749</v>
      </c>
      <c r="AJ490" s="117">
        <f t="shared" si="329"/>
        <v>623.3599541000001</v>
      </c>
      <c r="AK490" s="118">
        <f t="shared" si="330"/>
        <v>0.30452367078651688</v>
      </c>
      <c r="AL490" s="119">
        <f t="shared" si="331"/>
        <v>725.10374999999999</v>
      </c>
      <c r="AM490" s="118">
        <f t="shared" si="332"/>
        <v>0.46038333333333331</v>
      </c>
      <c r="AN490" s="131">
        <f t="shared" si="333"/>
        <v>9668.0499999999993</v>
      </c>
    </row>
    <row r="491" spans="1:40" x14ac:dyDescent="0.2">
      <c r="A491" s="20" t="s">
        <v>38</v>
      </c>
      <c r="B491" s="21">
        <v>97873</v>
      </c>
      <c r="C491" s="21">
        <v>3157.194</v>
      </c>
      <c r="D491" s="21">
        <v>239.53800000000001</v>
      </c>
      <c r="E491" s="21">
        <v>11.231</v>
      </c>
      <c r="F491" s="68">
        <v>95.311000000000007</v>
      </c>
      <c r="G491" s="21">
        <v>271.846</v>
      </c>
      <c r="H491" s="21">
        <v>12.308</v>
      </c>
      <c r="I491" s="68">
        <v>95.471999999999994</v>
      </c>
      <c r="J491" s="21">
        <v>526.46199999999999</v>
      </c>
      <c r="K491" s="21">
        <v>39.692</v>
      </c>
      <c r="L491" s="68">
        <v>92.460999999999999</v>
      </c>
      <c r="M491" s="40">
        <v>218.46</v>
      </c>
      <c r="N491" s="22">
        <v>16.600000000000001</v>
      </c>
      <c r="O491" s="49">
        <v>2.33</v>
      </c>
      <c r="P491" s="22">
        <v>7.1779999999999999</v>
      </c>
      <c r="Q491" s="49">
        <v>7.2210000000000001</v>
      </c>
      <c r="R491" s="21">
        <v>3315.462</v>
      </c>
      <c r="S491" s="62">
        <v>3283.3850000000002</v>
      </c>
      <c r="T491" s="24" t="s">
        <v>154</v>
      </c>
      <c r="U491" s="24" t="s">
        <v>154</v>
      </c>
      <c r="V491" s="40">
        <v>57.603000000000002</v>
      </c>
      <c r="W491" s="40">
        <v>14.853999999999999</v>
      </c>
      <c r="X491" s="98">
        <v>74.212999999999994</v>
      </c>
      <c r="Y491" s="40">
        <v>7.0590000000000002</v>
      </c>
      <c r="Z491" s="40">
        <v>1.5760000000000001</v>
      </c>
      <c r="AA491" s="98">
        <v>77.674000000000007</v>
      </c>
      <c r="AB491" s="21">
        <v>63036</v>
      </c>
      <c r="AC491" s="21">
        <v>8316</v>
      </c>
      <c r="AD491" s="21">
        <f t="shared" si="337"/>
        <v>71352</v>
      </c>
      <c r="AE491" s="22">
        <f t="shared" si="338"/>
        <v>0.64405913786233182</v>
      </c>
      <c r="AF491" s="22">
        <f t="shared" si="339"/>
        <v>8.4967253481552624E-2</v>
      </c>
      <c r="AG491" s="21">
        <v>12981</v>
      </c>
      <c r="AH491" s="148">
        <f t="shared" si="327"/>
        <v>0.17076443427128143</v>
      </c>
      <c r="AI491" s="116">
        <f t="shared" si="328"/>
        <v>0.50114190476190479</v>
      </c>
      <c r="AJ491" s="117">
        <f t="shared" si="329"/>
        <v>756.26793637200001</v>
      </c>
      <c r="AK491" s="118">
        <f t="shared" si="330"/>
        <v>0.36945184971763556</v>
      </c>
      <c r="AL491" s="119">
        <f t="shared" si="331"/>
        <v>858.27056012399999</v>
      </c>
      <c r="AM491" s="118">
        <f t="shared" si="332"/>
        <v>0.54493368896761907</v>
      </c>
      <c r="AN491" s="131">
        <f t="shared" si="333"/>
        <v>11443.60746832</v>
      </c>
    </row>
    <row r="492" spans="1:40" x14ac:dyDescent="0.2">
      <c r="A492" s="20" t="s">
        <v>39</v>
      </c>
      <c r="B492" s="21">
        <v>101922</v>
      </c>
      <c r="C492" s="21">
        <v>3287.806</v>
      </c>
      <c r="D492" s="21">
        <v>219</v>
      </c>
      <c r="E492" s="21">
        <v>14.4</v>
      </c>
      <c r="F492" s="68">
        <v>93.424999999999997</v>
      </c>
      <c r="G492" s="21">
        <v>269</v>
      </c>
      <c r="H492" s="21">
        <v>9.9</v>
      </c>
      <c r="I492" s="68">
        <v>96.32</v>
      </c>
      <c r="J492" s="21">
        <v>583.4</v>
      </c>
      <c r="K492" s="21">
        <v>34.700000000000003</v>
      </c>
      <c r="L492" s="68">
        <v>94.052000000000007</v>
      </c>
      <c r="M492" s="40">
        <v>178.48</v>
      </c>
      <c r="N492" s="22">
        <v>16.8</v>
      </c>
      <c r="O492" s="49">
        <v>2.85</v>
      </c>
      <c r="P492" s="22">
        <v>7.1630000000000003</v>
      </c>
      <c r="Q492" s="49">
        <v>7.2149999999999999</v>
      </c>
      <c r="R492" s="21">
        <v>2870.8</v>
      </c>
      <c r="S492" s="62">
        <v>2823.4</v>
      </c>
      <c r="T492" s="24" t="s">
        <v>154</v>
      </c>
      <c r="U492" s="24" t="s">
        <v>154</v>
      </c>
      <c r="V492" s="40">
        <v>65.209999999999994</v>
      </c>
      <c r="W492" s="40">
        <v>9.0549999999999997</v>
      </c>
      <c r="X492" s="98">
        <v>86.114000000000004</v>
      </c>
      <c r="Y492" s="40">
        <v>7.6749999999999998</v>
      </c>
      <c r="Z492" s="40">
        <v>1.03</v>
      </c>
      <c r="AA492" s="98">
        <v>86.58</v>
      </c>
      <c r="AB492" s="21">
        <v>63703</v>
      </c>
      <c r="AC492" s="21">
        <v>10379</v>
      </c>
      <c r="AD492" s="21">
        <f t="shared" si="337"/>
        <v>74082</v>
      </c>
      <c r="AE492" s="22">
        <f t="shared" si="338"/>
        <v>0.6250171699927396</v>
      </c>
      <c r="AF492" s="22">
        <f t="shared" si="339"/>
        <v>0.10183277408214124</v>
      </c>
      <c r="AG492" s="21">
        <v>13181</v>
      </c>
      <c r="AH492" s="148">
        <f t="shared" si="327"/>
        <v>0.1714400915665158</v>
      </c>
      <c r="AI492" s="116">
        <f t="shared" si="328"/>
        <v>0.52187396825396826</v>
      </c>
      <c r="AJ492" s="117">
        <f t="shared" si="329"/>
        <v>720.02951399999995</v>
      </c>
      <c r="AK492" s="118">
        <f t="shared" si="330"/>
        <v>0.3517486634098681</v>
      </c>
      <c r="AL492" s="119">
        <f t="shared" si="331"/>
        <v>884.41981399999997</v>
      </c>
      <c r="AM492" s="118">
        <f t="shared" si="332"/>
        <v>0.56153638984126986</v>
      </c>
      <c r="AN492" s="131">
        <f t="shared" si="333"/>
        <v>11792.264186666669</v>
      </c>
    </row>
    <row r="493" spans="1:40" x14ac:dyDescent="0.2">
      <c r="A493" s="20" t="s">
        <v>40</v>
      </c>
      <c r="B493" s="21">
        <v>95519</v>
      </c>
      <c r="C493" s="21">
        <v>3183.9670000000001</v>
      </c>
      <c r="D493" s="21">
        <v>183</v>
      </c>
      <c r="E493" s="21">
        <v>15</v>
      </c>
      <c r="F493" s="68">
        <v>92</v>
      </c>
      <c r="G493" s="21">
        <v>181</v>
      </c>
      <c r="H493" s="2">
        <v>8.1999999999999993</v>
      </c>
      <c r="I493" s="68">
        <v>95.5</v>
      </c>
      <c r="J493" s="21">
        <v>338</v>
      </c>
      <c r="K493" s="68">
        <v>31</v>
      </c>
      <c r="L493" s="68">
        <v>90.8</v>
      </c>
      <c r="M493" s="40">
        <v>146</v>
      </c>
      <c r="N493" s="22">
        <v>15.6</v>
      </c>
      <c r="O493" s="49">
        <v>3</v>
      </c>
      <c r="P493" s="22">
        <v>6.7</v>
      </c>
      <c r="Q493" s="49">
        <v>6.9</v>
      </c>
      <c r="R493" s="21">
        <v>2734</v>
      </c>
      <c r="S493" s="62">
        <v>2575</v>
      </c>
      <c r="T493" s="24" t="s">
        <v>154</v>
      </c>
      <c r="U493" s="24" t="s">
        <v>154</v>
      </c>
      <c r="V493" s="40">
        <v>56</v>
      </c>
      <c r="W493" s="40">
        <v>8.5</v>
      </c>
      <c r="X493" s="98">
        <v>84.9</v>
      </c>
      <c r="Y493" s="40">
        <v>5.8</v>
      </c>
      <c r="Z493" s="40">
        <v>1.21</v>
      </c>
      <c r="AA493" s="98">
        <v>79.099999999999994</v>
      </c>
      <c r="AB493" s="21">
        <v>57834</v>
      </c>
      <c r="AC493" s="21">
        <v>8156</v>
      </c>
      <c r="AD493" s="21">
        <f t="shared" si="337"/>
        <v>65990</v>
      </c>
      <c r="AE493" s="22">
        <f t="shared" si="338"/>
        <v>0.60547116280530577</v>
      </c>
      <c r="AF493" s="22">
        <f t="shared" si="339"/>
        <v>8.5386153540133375E-2</v>
      </c>
      <c r="AG493" s="21">
        <v>9105</v>
      </c>
      <c r="AH493" s="148">
        <f t="shared" si="327"/>
        <v>0.13601936091067987</v>
      </c>
      <c r="AI493" s="116">
        <f t="shared" si="328"/>
        <v>0.50539158730158729</v>
      </c>
      <c r="AJ493" s="117">
        <f t="shared" si="329"/>
        <v>582.66596100000004</v>
      </c>
      <c r="AK493" s="118">
        <f t="shared" si="330"/>
        <v>0.28464385002442599</v>
      </c>
      <c r="AL493" s="119">
        <f t="shared" si="331"/>
        <v>576.29802700000005</v>
      </c>
      <c r="AM493" s="118">
        <f t="shared" si="332"/>
        <v>0.36590350920634923</v>
      </c>
      <c r="AN493" s="131">
        <f t="shared" si="333"/>
        <v>7683.9736933333334</v>
      </c>
    </row>
    <row r="494" spans="1:40" x14ac:dyDescent="0.2">
      <c r="A494" s="20" t="s">
        <v>41</v>
      </c>
      <c r="B494" s="21">
        <v>85370</v>
      </c>
      <c r="C494" s="21">
        <v>2753.8710000000001</v>
      </c>
      <c r="D494" s="21">
        <v>225</v>
      </c>
      <c r="E494" s="21">
        <v>19</v>
      </c>
      <c r="F494" s="68">
        <v>91.7</v>
      </c>
      <c r="G494" s="21">
        <v>262</v>
      </c>
      <c r="H494" s="21">
        <v>8.3000000000000007</v>
      </c>
      <c r="I494" s="68">
        <v>96.8</v>
      </c>
      <c r="J494" s="21">
        <v>501</v>
      </c>
      <c r="K494" s="68">
        <v>32</v>
      </c>
      <c r="L494" s="68">
        <v>93.6</v>
      </c>
      <c r="M494" s="40">
        <v>151.9</v>
      </c>
      <c r="N494" s="22">
        <v>16.2</v>
      </c>
      <c r="O494" s="49">
        <v>2.23</v>
      </c>
      <c r="P494" s="22">
        <v>6.9</v>
      </c>
      <c r="Q494" s="49">
        <v>7.2</v>
      </c>
      <c r="R494" s="21">
        <v>3635</v>
      </c>
      <c r="S494" s="62">
        <v>3427</v>
      </c>
      <c r="T494" s="24" t="s">
        <v>154</v>
      </c>
      <c r="U494" s="24" t="s">
        <v>154</v>
      </c>
      <c r="V494" s="40">
        <v>75</v>
      </c>
      <c r="W494" s="40">
        <v>8.6999999999999993</v>
      </c>
      <c r="X494" s="98">
        <v>88.3</v>
      </c>
      <c r="Y494" s="40">
        <v>8.9</v>
      </c>
      <c r="Z494" s="40">
        <v>0.93</v>
      </c>
      <c r="AA494" s="98">
        <v>89.6</v>
      </c>
      <c r="AB494" s="21">
        <v>62098</v>
      </c>
      <c r="AC494" s="21">
        <v>7357</v>
      </c>
      <c r="AD494" s="21">
        <f t="shared" si="337"/>
        <v>69455</v>
      </c>
      <c r="AE494" s="22">
        <f t="shared" si="338"/>
        <v>0.72739838350708674</v>
      </c>
      <c r="AF494" s="22">
        <f t="shared" si="339"/>
        <v>8.6177814220452148E-2</v>
      </c>
      <c r="AG494" s="21">
        <v>9280</v>
      </c>
      <c r="AH494" s="148">
        <f t="shared" si="327"/>
        <v>0.1300120485303595</v>
      </c>
      <c r="AI494" s="116">
        <f t="shared" si="328"/>
        <v>0.43712238095238098</v>
      </c>
      <c r="AJ494" s="117">
        <f t="shared" si="329"/>
        <v>619.62097499999993</v>
      </c>
      <c r="AK494" s="118">
        <f t="shared" si="330"/>
        <v>0.30269710552027351</v>
      </c>
      <c r="AL494" s="119">
        <f t="shared" si="331"/>
        <v>721.51420200000007</v>
      </c>
      <c r="AM494" s="118">
        <f t="shared" si="332"/>
        <v>0.45810425523809528</v>
      </c>
      <c r="AN494" s="131">
        <f t="shared" si="333"/>
        <v>9620.1893600000003</v>
      </c>
    </row>
    <row r="495" spans="1:40" x14ac:dyDescent="0.2">
      <c r="A495" s="20" t="s">
        <v>42</v>
      </c>
      <c r="B495" s="21">
        <v>75686</v>
      </c>
      <c r="C495" s="21">
        <v>2522.8670000000002</v>
      </c>
      <c r="D495" s="21">
        <v>228</v>
      </c>
      <c r="E495" s="21">
        <v>19</v>
      </c>
      <c r="F495" s="68">
        <v>91.9</v>
      </c>
      <c r="G495" s="21">
        <v>251</v>
      </c>
      <c r="H495" s="21">
        <v>9.6</v>
      </c>
      <c r="I495" s="68">
        <v>96.2</v>
      </c>
      <c r="J495" s="21">
        <v>532</v>
      </c>
      <c r="K495" s="21">
        <v>35</v>
      </c>
      <c r="L495" s="68">
        <v>93.5</v>
      </c>
      <c r="M495" s="40">
        <v>103.3</v>
      </c>
      <c r="N495" s="22">
        <v>16</v>
      </c>
      <c r="O495" s="49">
        <v>2.63</v>
      </c>
      <c r="P495" s="22">
        <v>6.2</v>
      </c>
      <c r="Q495" s="49">
        <v>6.4</v>
      </c>
      <c r="R495" s="21">
        <v>3595</v>
      </c>
      <c r="S495" s="62">
        <v>3453</v>
      </c>
      <c r="T495" s="24" t="s">
        <v>154</v>
      </c>
      <c r="U495" s="24" t="s">
        <v>154</v>
      </c>
      <c r="V495" s="40">
        <v>70</v>
      </c>
      <c r="W495" s="40">
        <v>7.6</v>
      </c>
      <c r="X495" s="98">
        <v>89.2</v>
      </c>
      <c r="Y495" s="40">
        <v>9.1</v>
      </c>
      <c r="Z495" s="40">
        <v>0.92</v>
      </c>
      <c r="AA495" s="98">
        <v>89.9</v>
      </c>
      <c r="AB495" s="21">
        <v>59148</v>
      </c>
      <c r="AC495" s="21">
        <v>6799</v>
      </c>
      <c r="AD495" s="21">
        <f t="shared" si="337"/>
        <v>65947</v>
      </c>
      <c r="AE495" s="22">
        <f t="shared" si="338"/>
        <v>0.78149195359775914</v>
      </c>
      <c r="AF495" s="22">
        <f t="shared" si="339"/>
        <v>8.9831672964616971E-2</v>
      </c>
      <c r="AG495" s="21">
        <v>7409</v>
      </c>
      <c r="AH495" s="148">
        <f t="shared" si="327"/>
        <v>0.11131811830461108</v>
      </c>
      <c r="AI495" s="116">
        <f t="shared" si="328"/>
        <v>0.4004550793650794</v>
      </c>
      <c r="AJ495" s="117">
        <f t="shared" si="329"/>
        <v>575.21367600000008</v>
      </c>
      <c r="AK495" s="118">
        <f t="shared" si="330"/>
        <v>0.28100326135808507</v>
      </c>
      <c r="AL495" s="119">
        <f t="shared" si="331"/>
        <v>633.23961700000007</v>
      </c>
      <c r="AM495" s="118">
        <f t="shared" si="332"/>
        <v>0.40205689968253971</v>
      </c>
      <c r="AN495" s="131">
        <f t="shared" si="333"/>
        <v>8443.1948933333351</v>
      </c>
    </row>
    <row r="496" spans="1:40" ht="15.75" thickBot="1" x14ac:dyDescent="0.25">
      <c r="A496" s="20" t="s">
        <v>43</v>
      </c>
      <c r="B496" s="21">
        <v>75727</v>
      </c>
      <c r="C496" s="21">
        <v>2442.806</v>
      </c>
      <c r="D496" s="21">
        <v>217</v>
      </c>
      <c r="E496" s="21">
        <v>19</v>
      </c>
      <c r="F496" s="68">
        <v>91.1</v>
      </c>
      <c r="G496" s="21">
        <v>250</v>
      </c>
      <c r="H496" s="21">
        <v>10</v>
      </c>
      <c r="I496" s="68">
        <v>96</v>
      </c>
      <c r="J496" s="21">
        <v>522</v>
      </c>
      <c r="K496" s="21">
        <v>30</v>
      </c>
      <c r="L496" s="68">
        <v>94.2</v>
      </c>
      <c r="M496" s="40">
        <v>103</v>
      </c>
      <c r="N496" s="22">
        <v>15.8</v>
      </c>
      <c r="O496" s="49">
        <v>3</v>
      </c>
      <c r="P496" s="22" t="s">
        <v>154</v>
      </c>
      <c r="Q496" s="49" t="s">
        <v>154</v>
      </c>
      <c r="R496" s="21">
        <v>3569</v>
      </c>
      <c r="S496" s="62">
        <v>3911</v>
      </c>
      <c r="T496" s="42" t="s">
        <v>154</v>
      </c>
      <c r="U496" s="42" t="s">
        <v>154</v>
      </c>
      <c r="V496" s="40">
        <v>68</v>
      </c>
      <c r="W496" s="40">
        <v>8.5</v>
      </c>
      <c r="X496" s="98">
        <v>87.5</v>
      </c>
      <c r="Y496" s="22">
        <v>7.3</v>
      </c>
      <c r="Z496" s="49">
        <v>0.83</v>
      </c>
      <c r="AA496" s="98">
        <v>88.7</v>
      </c>
      <c r="AB496" s="21">
        <v>58629</v>
      </c>
      <c r="AC496" s="21">
        <v>6873</v>
      </c>
      <c r="AD496" s="21">
        <f t="shared" si="337"/>
        <v>65502</v>
      </c>
      <c r="AE496" s="22">
        <f t="shared" si="338"/>
        <v>0.77421527328429751</v>
      </c>
      <c r="AF496" s="22">
        <f t="shared" si="339"/>
        <v>9.0760230829162652E-2</v>
      </c>
      <c r="AG496" s="21">
        <v>6047</v>
      </c>
      <c r="AH496" s="149">
        <f t="shared" si="327"/>
        <v>9.3496814892695901E-2</v>
      </c>
      <c r="AI496" s="116">
        <f t="shared" si="328"/>
        <v>0.38774698412698411</v>
      </c>
      <c r="AJ496" s="117">
        <f t="shared" si="329"/>
        <v>530.08890199999996</v>
      </c>
      <c r="AK496" s="118">
        <f t="shared" si="330"/>
        <v>0.25895891646311675</v>
      </c>
      <c r="AL496" s="119">
        <f t="shared" si="331"/>
        <v>610.70150000000001</v>
      </c>
      <c r="AM496" s="118">
        <f t="shared" si="332"/>
        <v>0.38774698412698411</v>
      </c>
      <c r="AN496" s="131">
        <f t="shared" si="333"/>
        <v>8142.6866666666674</v>
      </c>
    </row>
    <row r="497" spans="1:40" ht="16.5" thickTop="1" x14ac:dyDescent="0.25">
      <c r="A497" s="101" t="s">
        <v>170</v>
      </c>
      <c r="B497" s="55">
        <f>SUM(B485:B496)</f>
        <v>975587</v>
      </c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70">
        <f>SUM(M485:M496)</f>
        <v>1496.5200000000002</v>
      </c>
      <c r="N497" s="45"/>
      <c r="O497" s="45"/>
      <c r="P497" s="45"/>
      <c r="Q497" s="45"/>
      <c r="R497" s="45"/>
      <c r="S497" s="45"/>
      <c r="T497" s="55">
        <f>SUM(T485:T496)</f>
        <v>0</v>
      </c>
      <c r="U497" s="55">
        <f>SUM(U485:U496)</f>
        <v>0</v>
      </c>
      <c r="V497" s="51"/>
      <c r="W497" s="51"/>
      <c r="X497" s="27"/>
      <c r="Y497" s="51"/>
      <c r="Z497" s="51"/>
      <c r="AA497" s="27"/>
      <c r="AB497" s="55">
        <f>SUM(AB485:AB496)</f>
        <v>675191</v>
      </c>
      <c r="AC497" s="55">
        <f>SUM(AC485:AC496)</f>
        <v>86469</v>
      </c>
      <c r="AD497" s="55">
        <f>SUM(AD485:AD496)</f>
        <v>761660</v>
      </c>
      <c r="AE497" s="27"/>
      <c r="AF497" s="27"/>
      <c r="AG497" s="55">
        <f>SUM(AG485:AG496)</f>
        <v>124420</v>
      </c>
      <c r="AH497" s="146" t="s">
        <v>154</v>
      </c>
      <c r="AI497" s="120"/>
      <c r="AJ497" s="121"/>
      <c r="AK497" s="122"/>
      <c r="AL497" s="123"/>
      <c r="AM497" s="122"/>
      <c r="AN497" s="132"/>
    </row>
    <row r="498" spans="1:40" ht="16.5" thickBot="1" x14ac:dyDescent="0.3">
      <c r="A498" s="102" t="s">
        <v>171</v>
      </c>
      <c r="B498" s="30">
        <f t="shared" ref="B498:E498" si="340">AVERAGE(B485:B496)</f>
        <v>81298.916666666672</v>
      </c>
      <c r="C498" s="103">
        <f t="shared" si="340"/>
        <v>2670.1966666666663</v>
      </c>
      <c r="D498" s="103">
        <f t="shared" si="340"/>
        <v>265.29141666666663</v>
      </c>
      <c r="E498" s="103">
        <f t="shared" si="340"/>
        <v>15.074416666666666</v>
      </c>
      <c r="F498" s="104">
        <f>AVERAGE(F485:F496)</f>
        <v>93.93516666666666</v>
      </c>
      <c r="G498" s="103">
        <f>AVERAGE(G485:G496)</f>
        <v>286.01425</v>
      </c>
      <c r="H498" s="103">
        <f>AVERAGE(H485:H496)</f>
        <v>11.967333333333334</v>
      </c>
      <c r="I498" s="104">
        <f>AVERAGE(I485:I496)</f>
        <v>95.804999999999993</v>
      </c>
      <c r="J498" s="103">
        <f t="shared" ref="J498:K498" si="341">AVERAGE(J485:J496)</f>
        <v>592.30941666666661</v>
      </c>
      <c r="K498" s="103">
        <f t="shared" si="341"/>
        <v>39.485416666666666</v>
      </c>
      <c r="L498" s="104">
        <f>AVERAGE(L485:L496)</f>
        <v>93.198083333333344</v>
      </c>
      <c r="M498" s="52">
        <f t="shared" ref="M498:N498" si="342">AVERAGE(M485:M496)</f>
        <v>124.71000000000002</v>
      </c>
      <c r="N498" s="105">
        <f t="shared" si="342"/>
        <v>16.558333333333334</v>
      </c>
      <c r="O498" s="105">
        <f>AVERAGE(O485:O496)</f>
        <v>2.4</v>
      </c>
      <c r="P498" s="105">
        <f t="shared" ref="P498:S498" si="343">AVERAGE(P485:P496)</f>
        <v>6.9100909090909104</v>
      </c>
      <c r="Q498" s="105">
        <f t="shared" si="343"/>
        <v>7.1123636363636384</v>
      </c>
      <c r="R498" s="105">
        <f t="shared" si="343"/>
        <v>3112.6912499999999</v>
      </c>
      <c r="S498" s="105">
        <f t="shared" si="343"/>
        <v>3004.2756666666669</v>
      </c>
      <c r="T498" s="30"/>
      <c r="U498" s="30"/>
      <c r="V498" s="106">
        <f>AVERAGE(V485:V496)</f>
        <v>72.374583333333334</v>
      </c>
      <c r="W498" s="106">
        <f>AVERAGE(W485:W496)</f>
        <v>9.6569166666666657</v>
      </c>
      <c r="X498" s="107">
        <f>AVERAGE(X485:X496)</f>
        <v>86.245833333333323</v>
      </c>
      <c r="Y498" s="106">
        <f t="shared" ref="Y498:AF498" si="344">AVERAGE(Y485:Y496)</f>
        <v>7.9409999999999989</v>
      </c>
      <c r="Z498" s="106">
        <f t="shared" si="344"/>
        <v>1.2521666666666667</v>
      </c>
      <c r="AA498" s="107">
        <f t="shared" si="344"/>
        <v>84.004083333333341</v>
      </c>
      <c r="AB498" s="30">
        <f t="shared" si="344"/>
        <v>56265.916666666664</v>
      </c>
      <c r="AC498" s="30">
        <f t="shared" si="344"/>
        <v>7205.75</v>
      </c>
      <c r="AD498" s="30">
        <f t="shared" si="344"/>
        <v>63471.666666666664</v>
      </c>
      <c r="AE498" s="105">
        <f t="shared" si="344"/>
        <v>0.69860625060259263</v>
      </c>
      <c r="AF498" s="105">
        <f t="shared" si="344"/>
        <v>8.8499647763685574E-2</v>
      </c>
      <c r="AG498" s="38">
        <f>AVERAGE(AG485:AG496)</f>
        <v>10368.333333333334</v>
      </c>
      <c r="AH498" s="150">
        <f>AVERAGE(AH485:AH496)</f>
        <v>0.15567414962001458</v>
      </c>
      <c r="AI498" s="124">
        <f t="shared" ref="AI498" si="345">C498/$M$2</f>
        <v>0.42384074074074068</v>
      </c>
      <c r="AJ498" s="125">
        <f t="shared" ref="AJ498" si="346">(C498*D498)/1000</f>
        <v>708.38025647861093</v>
      </c>
      <c r="AK498" s="126">
        <f t="shared" ref="AK498" si="347">(AJ498)/$O$3</f>
        <v>0.34605777062951193</v>
      </c>
      <c r="AL498" s="127">
        <f t="shared" ref="AL498" si="348">(C498*G498)/1000</f>
        <v>763.71429696916664</v>
      </c>
      <c r="AM498" s="126">
        <f t="shared" ref="AM498" si="349">(AL498)/$Q$3</f>
        <v>0.48489796632962961</v>
      </c>
      <c r="AN498" s="133">
        <f>AVERAGE(AN485:AN496)</f>
        <v>10019.703214236668</v>
      </c>
    </row>
    <row r="499" spans="1:40" ht="15.75" thickTop="1" x14ac:dyDescent="0.2"/>
  </sheetData>
  <sheetProtection selectLockedCells="1" selectUnlockedCells="1"/>
  <mergeCells count="23">
    <mergeCell ref="T483:U483"/>
    <mergeCell ref="T465:U465"/>
    <mergeCell ref="T447:U447"/>
    <mergeCell ref="AD81:AE81"/>
    <mergeCell ref="AD100:AE100"/>
    <mergeCell ref="T119:U119"/>
    <mergeCell ref="T138:U138"/>
    <mergeCell ref="T157:U157"/>
    <mergeCell ref="T267:U267"/>
    <mergeCell ref="T285:U285"/>
    <mergeCell ref="T411:U411"/>
    <mergeCell ref="T176:U176"/>
    <mergeCell ref="T195:U195"/>
    <mergeCell ref="T213:U213"/>
    <mergeCell ref="T231:U231"/>
    <mergeCell ref="T249:U249"/>
    <mergeCell ref="T303:U303"/>
    <mergeCell ref="T429:U429"/>
    <mergeCell ref="T321:U321"/>
    <mergeCell ref="T339:U339"/>
    <mergeCell ref="T357:U357"/>
    <mergeCell ref="T375:U375"/>
    <mergeCell ref="T393:U393"/>
  </mergeCells>
  <phoneticPr fontId="12" type="noConversion"/>
  <conditionalFormatting sqref="O341:O352 O359:O370 O377:O388 O395:O406 O413:O424 O431:O442 O449:O460 O467:O478">
    <cfRule type="cellIs" dxfId="86" priority="116" stopIfTrue="1" operator="lessThan">
      <formula>3</formula>
    </cfRule>
  </conditionalFormatting>
  <conditionalFormatting sqref="O485:O496">
    <cfRule type="cellIs" dxfId="85" priority="13" stopIfTrue="1" operator="lessThan">
      <formula>3</formula>
    </cfRule>
  </conditionalFormatting>
  <conditionalFormatting sqref="Z485:Z498">
    <cfRule type="cellIs" dxfId="84" priority="8" operator="greaterThan">
      <formula>2</formula>
    </cfRule>
  </conditionalFormatting>
  <conditionalFormatting sqref="AI121:AI132 AK121:AK132 AM121:AM132">
    <cfRule type="cellIs" dxfId="83" priority="32" operator="between">
      <formula>80%</formula>
      <formula>200%</formula>
    </cfRule>
  </conditionalFormatting>
  <conditionalFormatting sqref="AI134">
    <cfRule type="cellIs" dxfId="82" priority="31" operator="between">
      <formula>80%</formula>
      <formula>200%</formula>
    </cfRule>
  </conditionalFormatting>
  <conditionalFormatting sqref="AI140:AI151 AK140:AK151 AM140:AM151">
    <cfRule type="cellIs" dxfId="81" priority="36" operator="between">
      <formula>80%</formula>
      <formula>200%</formula>
    </cfRule>
  </conditionalFormatting>
  <conditionalFormatting sqref="AI153">
    <cfRule type="cellIs" dxfId="80" priority="35" operator="between">
      <formula>80%</formula>
      <formula>200%</formula>
    </cfRule>
  </conditionalFormatting>
  <conditionalFormatting sqref="AI159:AI170 AK159:AK170 AM159:AM170">
    <cfRule type="cellIs" dxfId="79" priority="40" operator="between">
      <formula>80%</formula>
      <formula>200%</formula>
    </cfRule>
  </conditionalFormatting>
  <conditionalFormatting sqref="AI172">
    <cfRule type="cellIs" dxfId="78" priority="39" operator="between">
      <formula>80%</formula>
      <formula>200%</formula>
    </cfRule>
  </conditionalFormatting>
  <conditionalFormatting sqref="AI178:AI189 AK178:AK189 AM178:AM189">
    <cfRule type="cellIs" dxfId="77" priority="44" operator="between">
      <formula>80%</formula>
      <formula>200%</formula>
    </cfRule>
  </conditionalFormatting>
  <conditionalFormatting sqref="AI191">
    <cfRule type="cellIs" dxfId="76" priority="43" operator="between">
      <formula>80%</formula>
      <formula>200%</formula>
    </cfRule>
  </conditionalFormatting>
  <conditionalFormatting sqref="AI197:AI208 AK197:AK208 AM197:AM208">
    <cfRule type="cellIs" dxfId="75" priority="48" operator="between">
      <formula>80%</formula>
      <formula>200%</formula>
    </cfRule>
  </conditionalFormatting>
  <conditionalFormatting sqref="AI210">
    <cfRule type="cellIs" dxfId="74" priority="47" operator="between">
      <formula>80%</formula>
      <formula>200%</formula>
    </cfRule>
  </conditionalFormatting>
  <conditionalFormatting sqref="AI215:AI226 AK215:AK226 AM215:AM226">
    <cfRule type="cellIs" dxfId="73" priority="52" operator="between">
      <formula>80%</formula>
      <formula>200%</formula>
    </cfRule>
  </conditionalFormatting>
  <conditionalFormatting sqref="AI228">
    <cfRule type="cellIs" dxfId="72" priority="51" operator="between">
      <formula>80%</formula>
      <formula>200%</formula>
    </cfRule>
  </conditionalFormatting>
  <conditionalFormatting sqref="AI233:AI244 AK233:AK244 AM233:AM244">
    <cfRule type="cellIs" dxfId="71" priority="56" operator="between">
      <formula>80%</formula>
      <formula>200%</formula>
    </cfRule>
  </conditionalFormatting>
  <conditionalFormatting sqref="AI246">
    <cfRule type="cellIs" dxfId="70" priority="55" operator="between">
      <formula>80%</formula>
      <formula>200%</formula>
    </cfRule>
  </conditionalFormatting>
  <conditionalFormatting sqref="AI251:AI262 AK251:AK262 AM251:AM262">
    <cfRule type="cellIs" dxfId="69" priority="60" operator="between">
      <formula>80%</formula>
      <formula>200%</formula>
    </cfRule>
  </conditionalFormatting>
  <conditionalFormatting sqref="AI264">
    <cfRule type="cellIs" dxfId="68" priority="59" operator="between">
      <formula>80%</formula>
      <formula>200%</formula>
    </cfRule>
  </conditionalFormatting>
  <conditionalFormatting sqref="AI269:AI280 AK269:AK280 AM269:AM280">
    <cfRule type="cellIs" dxfId="67" priority="64" operator="between">
      <formula>80%</formula>
      <formula>200%</formula>
    </cfRule>
  </conditionalFormatting>
  <conditionalFormatting sqref="AI282">
    <cfRule type="cellIs" dxfId="66" priority="63" operator="between">
      <formula>80%</formula>
      <formula>200%</formula>
    </cfRule>
  </conditionalFormatting>
  <conditionalFormatting sqref="AI287:AI298 AK287:AK298 AM287:AM298">
    <cfRule type="cellIs" dxfId="65" priority="68" operator="between">
      <formula>80%</formula>
      <formula>200%</formula>
    </cfRule>
  </conditionalFormatting>
  <conditionalFormatting sqref="AI300">
    <cfRule type="cellIs" dxfId="64" priority="67" operator="between">
      <formula>80%</formula>
      <formula>200%</formula>
    </cfRule>
  </conditionalFormatting>
  <conditionalFormatting sqref="AI305:AI316 AK305:AK316 AM305:AM316">
    <cfRule type="cellIs" dxfId="63" priority="72" operator="between">
      <formula>80%</formula>
      <formula>200%</formula>
    </cfRule>
  </conditionalFormatting>
  <conditionalFormatting sqref="AI318">
    <cfRule type="cellIs" dxfId="62" priority="71" operator="between">
      <formula>80%</formula>
      <formula>200%</formula>
    </cfRule>
  </conditionalFormatting>
  <conditionalFormatting sqref="AI323:AI334 AK323:AK334 AM323:AM334">
    <cfRule type="cellIs" dxfId="61" priority="76" operator="between">
      <formula>80%</formula>
      <formula>200%</formula>
    </cfRule>
  </conditionalFormatting>
  <conditionalFormatting sqref="AI336">
    <cfRule type="cellIs" dxfId="60" priority="75" operator="between">
      <formula>80%</formula>
      <formula>200%</formula>
    </cfRule>
  </conditionalFormatting>
  <conditionalFormatting sqref="AI341:AI352 AK341:AK352 AM341:AM352">
    <cfRule type="cellIs" dxfId="59" priority="80" operator="between">
      <formula>80%</formula>
      <formula>200%</formula>
    </cfRule>
  </conditionalFormatting>
  <conditionalFormatting sqref="AI354">
    <cfRule type="cellIs" dxfId="58" priority="79" operator="between">
      <formula>80%</formula>
      <formula>200%</formula>
    </cfRule>
  </conditionalFormatting>
  <conditionalFormatting sqref="AI359:AI370 AK359:AK370 AM359:AM370">
    <cfRule type="cellIs" dxfId="57" priority="84" operator="between">
      <formula>80%</formula>
      <formula>200%</formula>
    </cfRule>
  </conditionalFormatting>
  <conditionalFormatting sqref="AI372">
    <cfRule type="cellIs" dxfId="56" priority="83" operator="between">
      <formula>80%</formula>
      <formula>200%</formula>
    </cfRule>
  </conditionalFormatting>
  <conditionalFormatting sqref="AI377:AI388 AK377:AK388 AM377:AM388">
    <cfRule type="cellIs" dxfId="55" priority="88" operator="between">
      <formula>80%</formula>
      <formula>200%</formula>
    </cfRule>
  </conditionalFormatting>
  <conditionalFormatting sqref="AI390">
    <cfRule type="cellIs" dxfId="54" priority="16" operator="between">
      <formula>80%</formula>
      <formula>200%</formula>
    </cfRule>
  </conditionalFormatting>
  <conditionalFormatting sqref="AI395:AI406 AK395:AK406 AM395:AM406">
    <cfRule type="cellIs" dxfId="53" priority="92" operator="between">
      <formula>80%</formula>
      <formula>200%</formula>
    </cfRule>
  </conditionalFormatting>
  <conditionalFormatting sqref="AI408">
    <cfRule type="cellIs" dxfId="52" priority="19" operator="between">
      <formula>80%</formula>
      <formula>200%</formula>
    </cfRule>
  </conditionalFormatting>
  <conditionalFormatting sqref="AI413:AI424 AK413:AK424 AM413:AM424">
    <cfRule type="cellIs" dxfId="51" priority="96" operator="between">
      <formula>80%</formula>
      <formula>200%</formula>
    </cfRule>
  </conditionalFormatting>
  <conditionalFormatting sqref="AI426">
    <cfRule type="cellIs" dxfId="50" priority="22" operator="between">
      <formula>80%</formula>
      <formula>200%</formula>
    </cfRule>
  </conditionalFormatting>
  <conditionalFormatting sqref="AI431:AI442 AK431:AK442 AM431:AM442">
    <cfRule type="cellIs" dxfId="49" priority="100" operator="between">
      <formula>80%</formula>
      <formula>200%</formula>
    </cfRule>
  </conditionalFormatting>
  <conditionalFormatting sqref="AI444">
    <cfRule type="cellIs" dxfId="48" priority="25" operator="between">
      <formula>80%</formula>
      <formula>200%</formula>
    </cfRule>
  </conditionalFormatting>
  <conditionalFormatting sqref="AI449:AI460 AK449:AK460 AM449:AM460">
    <cfRule type="cellIs" dxfId="47" priority="104" operator="between">
      <formula>80%</formula>
      <formula>200%</formula>
    </cfRule>
  </conditionalFormatting>
  <conditionalFormatting sqref="AI462">
    <cfRule type="cellIs" dxfId="46" priority="28" operator="between">
      <formula>80%</formula>
      <formula>200%</formula>
    </cfRule>
  </conditionalFormatting>
  <conditionalFormatting sqref="AI467:AI478 AK467:AK478 AM467:AM478">
    <cfRule type="cellIs" dxfId="45" priority="111" operator="between">
      <formula>80%</formula>
      <formula>200%</formula>
    </cfRule>
  </conditionalFormatting>
  <conditionalFormatting sqref="AI480">
    <cfRule type="cellIs" dxfId="44" priority="107" operator="between">
      <formula>80%</formula>
      <formula>200%</formula>
    </cfRule>
  </conditionalFormatting>
  <conditionalFormatting sqref="AI485:AI496 AK485:AK496 AM485:AM496">
    <cfRule type="cellIs" dxfId="43" priority="12" operator="between">
      <formula>80%</formula>
      <formula>200%</formula>
    </cfRule>
  </conditionalFormatting>
  <conditionalFormatting sqref="AI498">
    <cfRule type="cellIs" dxfId="42" priority="11" operator="between">
      <formula>80%</formula>
      <formula>200%</formula>
    </cfRule>
  </conditionalFormatting>
  <conditionalFormatting sqref="AK134">
    <cfRule type="cellIs" dxfId="41" priority="30" operator="between">
      <formula>80%</formula>
      <formula>200%</formula>
    </cfRule>
  </conditionalFormatting>
  <conditionalFormatting sqref="AK153">
    <cfRule type="cellIs" dxfId="40" priority="34" operator="between">
      <formula>80%</formula>
      <formula>200%</formula>
    </cfRule>
  </conditionalFormatting>
  <conditionalFormatting sqref="AK172">
    <cfRule type="cellIs" dxfId="39" priority="38" operator="between">
      <formula>80%</formula>
      <formula>200%</formula>
    </cfRule>
  </conditionalFormatting>
  <conditionalFormatting sqref="AK191">
    <cfRule type="cellIs" dxfId="38" priority="42" operator="between">
      <formula>80%</formula>
      <formula>200%</formula>
    </cfRule>
  </conditionalFormatting>
  <conditionalFormatting sqref="AK210">
    <cfRule type="cellIs" dxfId="37" priority="46" operator="between">
      <formula>80%</formula>
      <formula>200%</formula>
    </cfRule>
  </conditionalFormatting>
  <conditionalFormatting sqref="AK228">
    <cfRule type="cellIs" dxfId="36" priority="50" operator="between">
      <formula>80%</formula>
      <formula>200%</formula>
    </cfRule>
  </conditionalFormatting>
  <conditionalFormatting sqref="AK246">
    <cfRule type="cellIs" dxfId="35" priority="54" operator="between">
      <formula>80%</formula>
      <formula>200%</formula>
    </cfRule>
  </conditionalFormatting>
  <conditionalFormatting sqref="AK264">
    <cfRule type="cellIs" dxfId="34" priority="58" operator="between">
      <formula>80%</formula>
      <formula>200%</formula>
    </cfRule>
  </conditionalFormatting>
  <conditionalFormatting sqref="AK282">
    <cfRule type="cellIs" dxfId="33" priority="62" operator="between">
      <formula>80%</formula>
      <formula>200%</formula>
    </cfRule>
  </conditionalFormatting>
  <conditionalFormatting sqref="AK300">
    <cfRule type="cellIs" dxfId="32" priority="66" operator="between">
      <formula>80%</formula>
      <formula>200%</formula>
    </cfRule>
  </conditionalFormatting>
  <conditionalFormatting sqref="AK318">
    <cfRule type="cellIs" dxfId="31" priority="70" operator="between">
      <formula>80%</formula>
      <formula>200%</formula>
    </cfRule>
  </conditionalFormatting>
  <conditionalFormatting sqref="AK336">
    <cfRule type="cellIs" dxfId="30" priority="74" operator="between">
      <formula>80%</formula>
      <formula>200%</formula>
    </cfRule>
  </conditionalFormatting>
  <conditionalFormatting sqref="AK354">
    <cfRule type="cellIs" dxfId="29" priority="78" operator="between">
      <formula>80%</formula>
      <formula>200%</formula>
    </cfRule>
  </conditionalFormatting>
  <conditionalFormatting sqref="AK372">
    <cfRule type="cellIs" dxfId="28" priority="82" operator="between">
      <formula>80%</formula>
      <formula>200%</formula>
    </cfRule>
  </conditionalFormatting>
  <conditionalFormatting sqref="AK390">
    <cfRule type="cellIs" dxfId="27" priority="15" operator="between">
      <formula>80%</formula>
      <formula>200%</formula>
    </cfRule>
  </conditionalFormatting>
  <conditionalFormatting sqref="AK408">
    <cfRule type="cellIs" dxfId="26" priority="18" operator="between">
      <formula>80%</formula>
      <formula>200%</formula>
    </cfRule>
  </conditionalFormatting>
  <conditionalFormatting sqref="AK426">
    <cfRule type="cellIs" dxfId="25" priority="21" operator="between">
      <formula>80%</formula>
      <formula>200%</formula>
    </cfRule>
  </conditionalFormatting>
  <conditionalFormatting sqref="AK444">
    <cfRule type="cellIs" dxfId="24" priority="24" operator="between">
      <formula>80%</formula>
      <formula>200%</formula>
    </cfRule>
  </conditionalFormatting>
  <conditionalFormatting sqref="AK462">
    <cfRule type="cellIs" dxfId="23" priority="27" operator="between">
      <formula>80%</formula>
      <formula>200%</formula>
    </cfRule>
  </conditionalFormatting>
  <conditionalFormatting sqref="AK480">
    <cfRule type="cellIs" dxfId="22" priority="106" operator="between">
      <formula>80%</formula>
      <formula>200%</formula>
    </cfRule>
  </conditionalFormatting>
  <conditionalFormatting sqref="AK498">
    <cfRule type="cellIs" dxfId="21" priority="10" operator="between">
      <formula>80%</formula>
      <formula>200%</formula>
    </cfRule>
  </conditionalFormatting>
  <conditionalFormatting sqref="AM134">
    <cfRule type="cellIs" dxfId="20" priority="29" operator="between">
      <formula>80%</formula>
      <formula>200%</formula>
    </cfRule>
  </conditionalFormatting>
  <conditionalFormatting sqref="AM153">
    <cfRule type="cellIs" dxfId="19" priority="33" operator="between">
      <formula>80%</formula>
      <formula>200%</formula>
    </cfRule>
  </conditionalFormatting>
  <conditionalFormatting sqref="AM172">
    <cfRule type="cellIs" dxfId="18" priority="37" operator="between">
      <formula>80%</formula>
      <formula>200%</formula>
    </cfRule>
  </conditionalFormatting>
  <conditionalFormatting sqref="AM191">
    <cfRule type="cellIs" dxfId="17" priority="41" operator="between">
      <formula>80%</formula>
      <formula>200%</formula>
    </cfRule>
  </conditionalFormatting>
  <conditionalFormatting sqref="AM210">
    <cfRule type="cellIs" dxfId="16" priority="45" operator="between">
      <formula>80%</formula>
      <formula>200%</formula>
    </cfRule>
  </conditionalFormatting>
  <conditionalFormatting sqref="AM228">
    <cfRule type="cellIs" dxfId="15" priority="49" operator="between">
      <formula>80%</formula>
      <formula>200%</formula>
    </cfRule>
  </conditionalFormatting>
  <conditionalFormatting sqref="AM246">
    <cfRule type="cellIs" dxfId="14" priority="53" operator="between">
      <formula>80%</formula>
      <formula>200%</formula>
    </cfRule>
  </conditionalFormatting>
  <conditionalFormatting sqref="AM264">
    <cfRule type="cellIs" dxfId="13" priority="57" operator="between">
      <formula>80%</formula>
      <formula>200%</formula>
    </cfRule>
  </conditionalFormatting>
  <conditionalFormatting sqref="AM282">
    <cfRule type="cellIs" dxfId="12" priority="61" operator="between">
      <formula>80%</formula>
      <formula>200%</formula>
    </cfRule>
  </conditionalFormatting>
  <conditionalFormatting sqref="AM300">
    <cfRule type="cellIs" dxfId="11" priority="65" operator="between">
      <formula>80%</formula>
      <formula>200%</formula>
    </cfRule>
  </conditionalFormatting>
  <conditionalFormatting sqref="AM318">
    <cfRule type="cellIs" dxfId="10" priority="69" operator="between">
      <formula>80%</formula>
      <formula>200%</formula>
    </cfRule>
  </conditionalFormatting>
  <conditionalFormatting sqref="AM336">
    <cfRule type="cellIs" dxfId="9" priority="73" operator="between">
      <formula>80%</formula>
      <formula>200%</formula>
    </cfRule>
  </conditionalFormatting>
  <conditionalFormatting sqref="AM354">
    <cfRule type="cellIs" dxfId="8" priority="77" operator="between">
      <formula>80%</formula>
      <formula>200%</formula>
    </cfRule>
  </conditionalFormatting>
  <conditionalFormatting sqref="AM372">
    <cfRule type="cellIs" dxfId="7" priority="81" operator="between">
      <formula>80%</formula>
      <formula>200%</formula>
    </cfRule>
  </conditionalFormatting>
  <conditionalFormatting sqref="AM390">
    <cfRule type="cellIs" dxfId="6" priority="14" operator="between">
      <formula>80%</formula>
      <formula>200%</formula>
    </cfRule>
  </conditionalFormatting>
  <conditionalFormatting sqref="AM408">
    <cfRule type="cellIs" dxfId="5" priority="17" operator="between">
      <formula>80%</formula>
      <formula>200%</formula>
    </cfRule>
  </conditionalFormatting>
  <conditionalFormatting sqref="AM426">
    <cfRule type="cellIs" dxfId="4" priority="20" operator="between">
      <formula>80%</formula>
      <formula>200%</formula>
    </cfRule>
  </conditionalFormatting>
  <conditionalFormatting sqref="AM444">
    <cfRule type="cellIs" dxfId="3" priority="23" operator="between">
      <formula>80%</formula>
      <formula>200%</formula>
    </cfRule>
  </conditionalFormatting>
  <conditionalFormatting sqref="AM462">
    <cfRule type="cellIs" dxfId="2" priority="26" operator="between">
      <formula>80%</formula>
      <formula>200%</formula>
    </cfRule>
  </conditionalFormatting>
  <conditionalFormatting sqref="AM480">
    <cfRule type="cellIs" dxfId="1" priority="105" operator="between">
      <formula>80%</formula>
      <formula>200%</formula>
    </cfRule>
  </conditionalFormatting>
  <conditionalFormatting sqref="AM498">
    <cfRule type="cellIs" dxfId="0" priority="9" operator="between">
      <formula>80%</formula>
      <formula>200%</formula>
    </cfRule>
  </conditionalFormatting>
  <printOptions horizontalCentered="1"/>
  <pageMargins left="0.3" right="0.51180555555555551" top="0.87013888888888891" bottom="0.98402777777777772" header="0.51180555555555551" footer="0.51180555555555551"/>
  <pageSetup paperSize="9" scale="33" firstPageNumber="0" orientation="landscape" horizontalDpi="300" verticalDpi="300" r:id="rId1"/>
  <headerFooter alignWithMargins="0"/>
  <rowBreaks count="4" manualBreakCount="4">
    <brk id="79" max="16383" man="1"/>
    <brk id="155" max="16383" man="1"/>
    <brk id="229" max="16383" man="1"/>
    <brk id="30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60A40A137A2F46B64BDB5D6BFB0A06" ma:contentTypeVersion="15" ma:contentTypeDescription="Crea un document nou" ma:contentTypeScope="" ma:versionID="0592b42634789737b9eb66bc956d30d3">
  <xsd:schema xmlns:xsd="http://www.w3.org/2001/XMLSchema" xmlns:xs="http://www.w3.org/2001/XMLSchema" xmlns:p="http://schemas.microsoft.com/office/2006/metadata/properties" xmlns:ns2="db9e1050-5758-4773-9e49-82ac32393eb0" xmlns:ns3="d42413e6-74ef-4228-a38e-d55b17059de2" targetNamespace="http://schemas.microsoft.com/office/2006/metadata/properties" ma:root="true" ma:fieldsID="e3d2306e4f4cf770eee8003157829e83" ns2:_="" ns3:_="">
    <xsd:import namespace="db9e1050-5758-4773-9e49-82ac32393eb0"/>
    <xsd:import namespace="d42413e6-74ef-4228-a38e-d55b17059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9e1050-5758-4773-9e49-82ac32393e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Etiquetes de la imatge" ma:readOnly="false" ma:fieldId="{5cf76f15-5ced-4ddc-b409-7134ff3c332f}" ma:taxonomyMulti="true" ma:sspId="2ae2a407-fba4-44ee-b779-16f2331592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413e6-74ef-4228-a38e-d55b17059de2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Columna global de taxonomía" ma:hidden="true" ma:list="{b33432cc-ef84-457a-8354-6348a92c76d2}" ma:internalName="TaxCatchAll" ma:showField="CatchAllData" ma:web="d42413e6-74ef-4228-a38e-d55b17059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42413e6-74ef-4228-a38e-d55b17059de2" xsi:nil="true"/>
    <lcf76f155ced4ddcb4097134ff3c332f xmlns="db9e1050-5758-4773-9e49-82ac32393eb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E01C16E-92DA-4CA7-8C77-C906BDB896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9e1050-5758-4773-9e49-82ac32393eb0"/>
    <ds:schemaRef ds:uri="d42413e6-74ef-4228-a38e-d55b17059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1C6954-B7D4-4A0A-9360-55E603611F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EA8064-2B20-4BFC-827E-EC4E5A7FEA3E}">
  <ds:schemaRefs>
    <ds:schemaRef ds:uri="http://schemas.microsoft.com/office/2006/metadata/properties"/>
    <ds:schemaRef ds:uri="http://schemas.microsoft.com/office/infopath/2007/PartnerControls"/>
    <ds:schemaRef ds:uri="d42413e6-74ef-4228-a38e-d55b17059de2"/>
    <ds:schemaRef ds:uri="db9e1050-5758-4773-9e49-82ac32393eb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Ràpita</vt:lpstr>
      <vt:lpstr>Ràpita!Área_de_impresión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Carles Santacruz Barcen</dc:creator>
  <cp:keywords/>
  <dc:description/>
  <cp:lastModifiedBy>sanejament practiques</cp:lastModifiedBy>
  <cp:revision/>
  <dcterms:created xsi:type="dcterms:W3CDTF">2019-01-21T09:14:17Z</dcterms:created>
  <dcterms:modified xsi:type="dcterms:W3CDTF">2024-03-15T11:19:10Z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0x0101003B60A40A137A2F46B64BDB5D6BFB0A06</vt:lpwstr>
  </property>
  <property fmtid="{D5CDD505-2E9C-101B-9397-08002B2CF9AE}" pid="3" name="MediaServiceImageTags">
    <vt:lpwstr/>
  </property>
</Properties>
</file>